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440777696\Downloads\"/>
    </mc:Choice>
  </mc:AlternateContent>
  <xr:revisionPtr revIDLastSave="0" documentId="13_ncr:1_{98954D50-1438-4F34-AB75-DEDB94EEAB21}" xr6:coauthVersionLast="47" xr6:coauthVersionMax="47" xr10:uidLastSave="{00000000-0000-0000-0000-000000000000}"/>
  <bookViews>
    <workbookView xWindow="-120" yWindow="-120" windowWidth="51840" windowHeight="21120" tabRatio="44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Blad1!$A$1:$J$297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7" i="1" l="1"/>
  <c r="A246" i="1"/>
  <c r="A23" i="1"/>
  <c r="H17" i="1"/>
  <c r="I17" i="1"/>
  <c r="J17" i="1"/>
  <c r="B17" i="1"/>
  <c r="A18" i="1"/>
  <c r="H18" i="1" s="1"/>
  <c r="J37" i="1"/>
  <c r="J8" i="1"/>
  <c r="J9" i="1"/>
  <c r="J10" i="1"/>
  <c r="J11" i="1"/>
  <c r="J12" i="1"/>
  <c r="J13" i="1"/>
  <c r="J14" i="1"/>
  <c r="J15" i="1"/>
  <c r="J16" i="1"/>
  <c r="J7" i="1"/>
  <c r="I7" i="1"/>
  <c r="B18" i="1" l="1"/>
  <c r="A19" i="1"/>
  <c r="B19" i="1" s="1"/>
  <c r="J18" i="1"/>
  <c r="I18" i="1"/>
  <c r="A20" i="1" l="1"/>
  <c r="B20" i="1" s="1"/>
  <c r="J19" i="1"/>
  <c r="H19" i="1"/>
  <c r="I19" i="1"/>
  <c r="A21" i="1" l="1"/>
  <c r="B21" i="1" s="1"/>
  <c r="I20" i="1"/>
  <c r="H20" i="1"/>
  <c r="J20" i="1"/>
  <c r="A25" i="1"/>
  <c r="B16" i="1"/>
  <c r="H16" i="1"/>
  <c r="I16" i="1"/>
  <c r="H8" i="1"/>
  <c r="J21" i="1" l="1"/>
  <c r="H21" i="1"/>
  <c r="I21" i="1"/>
  <c r="I23" i="1"/>
  <c r="J23" i="1"/>
  <c r="B23" i="1"/>
  <c r="H23" i="1"/>
  <c r="J25" i="1"/>
  <c r="I25" i="1"/>
  <c r="H25" i="1"/>
  <c r="K9" i="1"/>
  <c r="B25" i="1" l="1"/>
  <c r="A26" i="1"/>
  <c r="J26" i="1" s="1"/>
  <c r="H26" i="1" l="1"/>
  <c r="B26" i="1"/>
  <c r="A28" i="1"/>
  <c r="I26" i="1"/>
  <c r="A30" i="1" l="1"/>
  <c r="J28" i="1"/>
  <c r="B14" i="1"/>
  <c r="B15" i="1"/>
  <c r="H15" i="1"/>
  <c r="I15" i="1"/>
  <c r="H14" i="1"/>
  <c r="I14" i="1"/>
  <c r="B13" i="1"/>
  <c r="H13" i="1"/>
  <c r="I13" i="1"/>
  <c r="B12" i="1"/>
  <c r="H12" i="1"/>
  <c r="I12" i="1"/>
  <c r="A32" i="1" l="1"/>
  <c r="J32" i="1" s="1"/>
  <c r="J30" i="1"/>
  <c r="I8" i="1"/>
  <c r="I9" i="1"/>
  <c r="I10" i="1"/>
  <c r="I11" i="1"/>
  <c r="H11" i="1"/>
  <c r="H10" i="1"/>
  <c r="H9" i="1"/>
  <c r="B7" i="1" l="1"/>
  <c r="B8" i="1"/>
  <c r="B9" i="1"/>
  <c r="B10" i="1"/>
  <c r="B11" i="1"/>
  <c r="G28" i="1" l="1"/>
  <c r="I30" i="1"/>
  <c r="F28" i="1"/>
  <c r="I28" i="1"/>
  <c r="H28" i="1"/>
  <c r="F32" i="1" l="1"/>
  <c r="A33" i="1"/>
  <c r="J33" i="1" s="1"/>
  <c r="I32" i="1"/>
  <c r="G32" i="1"/>
  <c r="G30" i="1"/>
  <c r="H30" i="1"/>
  <c r="F30" i="1"/>
  <c r="H32" i="1"/>
  <c r="A35" i="1" l="1"/>
  <c r="G33" i="1"/>
  <c r="I33" i="1"/>
  <c r="F33" i="1"/>
  <c r="H33" i="1"/>
  <c r="A36" i="1" l="1"/>
  <c r="J36" i="1" s="1"/>
  <c r="J35" i="1"/>
  <c r="I35" i="1"/>
  <c r="G35" i="1"/>
  <c r="H35" i="1"/>
  <c r="F35" i="1"/>
  <c r="B28" i="1"/>
  <c r="B30" i="1"/>
  <c r="B32" i="1"/>
  <c r="B33" i="1"/>
  <c r="B35" i="1"/>
  <c r="I36" i="1" l="1"/>
  <c r="B36" i="1"/>
  <c r="H36" i="1"/>
  <c r="A38" i="1"/>
  <c r="J38" i="1" s="1"/>
  <c r="H38" i="1"/>
  <c r="F38" i="1"/>
  <c r="G38" i="1"/>
  <c r="I38" i="1"/>
  <c r="B38" i="1"/>
  <c r="A41" i="1" l="1"/>
  <c r="H41" i="1"/>
  <c r="J41" i="1"/>
  <c r="B41" i="1" l="1"/>
  <c r="A42" i="1"/>
  <c r="I41" i="1"/>
  <c r="J42" i="1" l="1"/>
  <c r="B42" i="1"/>
  <c r="I42" i="1"/>
  <c r="A43" i="1"/>
  <c r="H42" i="1"/>
  <c r="I43" i="1" l="1"/>
  <c r="J43" i="1"/>
  <c r="A44" i="1"/>
  <c r="H43" i="1"/>
  <c r="B43" i="1"/>
  <c r="F7" i="1"/>
  <c r="G7" i="1"/>
  <c r="F8" i="1"/>
  <c r="G8" i="1"/>
  <c r="F9" i="1"/>
  <c r="G9" i="1"/>
  <c r="J44" i="1" l="1"/>
  <c r="G44" i="1"/>
  <c r="H44" i="1"/>
  <c r="I44" i="1"/>
  <c r="A45" i="1"/>
  <c r="B44" i="1"/>
  <c r="F44" i="1"/>
  <c r="F10" i="1"/>
  <c r="G10" i="1"/>
  <c r="J45" i="1" l="1"/>
  <c r="H45" i="1"/>
  <c r="A48" i="1"/>
  <c r="B45" i="1"/>
  <c r="I45" i="1"/>
  <c r="F11" i="1"/>
  <c r="G11" i="1"/>
  <c r="J48" i="1" l="1"/>
  <c r="A49" i="1"/>
  <c r="B48" i="1"/>
  <c r="I48" i="1"/>
  <c r="H48" i="1"/>
  <c r="J49" i="1" l="1"/>
  <c r="A50" i="1"/>
  <c r="H49" i="1"/>
  <c r="B49" i="1"/>
  <c r="I49" i="1"/>
  <c r="F45" i="1"/>
  <c r="G45" i="1"/>
  <c r="J50" i="1" l="1"/>
  <c r="B50" i="1"/>
  <c r="I50" i="1"/>
  <c r="A51" i="1"/>
  <c r="H50" i="1"/>
  <c r="G48" i="1"/>
  <c r="F48" i="1"/>
  <c r="J51" i="1" l="1"/>
  <c r="A52" i="1"/>
  <c r="B51" i="1"/>
  <c r="I51" i="1"/>
  <c r="H51" i="1"/>
  <c r="G49" i="1"/>
  <c r="F49" i="1"/>
  <c r="J52" i="1" l="1"/>
  <c r="I52" i="1"/>
  <c r="H52" i="1"/>
  <c r="A53" i="1"/>
  <c r="B52" i="1"/>
  <c r="G50" i="1"/>
  <c r="F50" i="1"/>
  <c r="A55" i="1" l="1"/>
  <c r="B53" i="1"/>
  <c r="I53" i="1"/>
  <c r="H53" i="1"/>
  <c r="J53" i="1"/>
  <c r="G51" i="1"/>
  <c r="F51" i="1"/>
  <c r="B55" i="1" l="1"/>
  <c r="A56" i="1"/>
  <c r="I55" i="1"/>
  <c r="G55" i="1"/>
  <c r="H55" i="1"/>
  <c r="F55" i="1"/>
  <c r="J55" i="1"/>
  <c r="F52" i="1"/>
  <c r="G52" i="1"/>
  <c r="A57" i="1" l="1"/>
  <c r="J56" i="1"/>
  <c r="I56" i="1"/>
  <c r="H56" i="1"/>
  <c r="B56" i="1"/>
  <c r="F53" i="1"/>
  <c r="G53" i="1"/>
  <c r="J57" i="1" l="1"/>
  <c r="H57" i="1"/>
  <c r="B57" i="1"/>
  <c r="A58" i="1"/>
  <c r="I57" i="1"/>
  <c r="J58" i="1" l="1"/>
  <c r="B58" i="1"/>
  <c r="A59" i="1"/>
  <c r="I58" i="1"/>
  <c r="H58" i="1"/>
  <c r="A61" i="1" l="1"/>
  <c r="J59" i="1"/>
  <c r="B59" i="1"/>
  <c r="H59" i="1"/>
  <c r="I59" i="1"/>
  <c r="A62" i="1" l="1"/>
  <c r="J61" i="1"/>
  <c r="H61" i="1"/>
  <c r="B61" i="1"/>
  <c r="I61" i="1"/>
  <c r="J62" i="1" l="1"/>
  <c r="H62" i="1"/>
  <c r="A63" i="1"/>
  <c r="B62" i="1"/>
  <c r="I62" i="1"/>
  <c r="G56" i="1"/>
  <c r="F56" i="1"/>
  <c r="J63" i="1" l="1"/>
  <c r="B63" i="1"/>
  <c r="I63" i="1"/>
  <c r="A66" i="1"/>
  <c r="H63" i="1"/>
  <c r="F57" i="1"/>
  <c r="G57" i="1"/>
  <c r="J66" i="1" l="1"/>
  <c r="I66" i="1"/>
  <c r="A67" i="1"/>
  <c r="B66" i="1"/>
  <c r="H66" i="1"/>
  <c r="F59" i="1"/>
  <c r="G59" i="1"/>
  <c r="A68" i="1" l="1"/>
  <c r="B67" i="1"/>
  <c r="J67" i="1"/>
  <c r="H67" i="1"/>
  <c r="I67" i="1"/>
  <c r="G62" i="1"/>
  <c r="F62" i="1"/>
  <c r="I68" i="1" l="1"/>
  <c r="J68" i="1"/>
  <c r="H68" i="1"/>
  <c r="B68" i="1"/>
  <c r="A69" i="1"/>
  <c r="F67" i="1"/>
  <c r="G67" i="1"/>
  <c r="J69" i="1" l="1"/>
  <c r="B69" i="1"/>
  <c r="A71" i="1"/>
  <c r="H69" i="1"/>
  <c r="I69" i="1"/>
  <c r="F69" i="1"/>
  <c r="G69" i="1"/>
  <c r="H71" i="1" l="1"/>
  <c r="B71" i="1"/>
  <c r="I71" i="1"/>
  <c r="A73" i="1"/>
  <c r="J71" i="1"/>
  <c r="G71" i="1"/>
  <c r="F71" i="1"/>
  <c r="J73" i="1" l="1"/>
  <c r="H73" i="1"/>
  <c r="B73" i="1"/>
  <c r="A74" i="1"/>
  <c r="G73" i="1"/>
  <c r="F73" i="1"/>
  <c r="I73" i="1"/>
  <c r="I74" i="1" l="1"/>
  <c r="B74" i="1"/>
  <c r="J74" i="1"/>
  <c r="A76" i="1"/>
  <c r="F74" i="1"/>
  <c r="H74" i="1"/>
  <c r="G74" i="1"/>
  <c r="A77" i="1" l="1"/>
  <c r="J76" i="1"/>
  <c r="G76" i="1"/>
  <c r="B76" i="1"/>
  <c r="I76" i="1"/>
  <c r="H76" i="1"/>
  <c r="F76" i="1"/>
  <c r="A78" i="1" l="1"/>
  <c r="B77" i="1"/>
  <c r="H77" i="1"/>
  <c r="J77" i="1"/>
  <c r="I77" i="1"/>
  <c r="H78" i="1" l="1"/>
  <c r="J78" i="1"/>
  <c r="B78" i="1"/>
  <c r="A79" i="1"/>
  <c r="I78" i="1"/>
  <c r="I79" i="1" l="1"/>
  <c r="H79" i="1"/>
  <c r="B79" i="1"/>
  <c r="A80" i="1"/>
  <c r="J79" i="1"/>
  <c r="A81" i="1" l="1"/>
  <c r="J80" i="1"/>
  <c r="B80" i="1"/>
  <c r="I80" i="1"/>
  <c r="H80" i="1"/>
  <c r="A82" i="1" l="1"/>
  <c r="J81" i="1"/>
  <c r="I81" i="1"/>
  <c r="B81" i="1"/>
  <c r="H81" i="1"/>
  <c r="A84" i="1" l="1"/>
  <c r="I82" i="1"/>
  <c r="J82" i="1"/>
  <c r="B82" i="1"/>
  <c r="H82" i="1"/>
  <c r="A85" i="1" l="1"/>
  <c r="B84" i="1"/>
  <c r="I84" i="1"/>
  <c r="H84" i="1"/>
  <c r="J84" i="1"/>
  <c r="I85" i="1" l="1"/>
  <c r="J85" i="1"/>
  <c r="A88" i="1"/>
  <c r="B85" i="1"/>
  <c r="H85" i="1"/>
  <c r="B88" i="1" l="1"/>
  <c r="J88" i="1"/>
  <c r="A89" i="1"/>
  <c r="I88" i="1"/>
  <c r="H88" i="1"/>
  <c r="A90" i="1" l="1"/>
  <c r="J89" i="1"/>
  <c r="I89" i="1"/>
  <c r="H89" i="1"/>
  <c r="B89" i="1"/>
  <c r="A91" i="1" l="1"/>
  <c r="J90" i="1"/>
  <c r="B90" i="1"/>
  <c r="I90" i="1"/>
  <c r="H90" i="1"/>
  <c r="J91" i="1" l="1"/>
  <c r="A93" i="1"/>
  <c r="H91" i="1"/>
  <c r="B91" i="1"/>
  <c r="I91" i="1"/>
  <c r="J93" i="1" l="1"/>
  <c r="I93" i="1"/>
  <c r="H93" i="1"/>
  <c r="A94" i="1"/>
  <c r="B93" i="1"/>
  <c r="J94" i="1" l="1"/>
  <c r="A95" i="1"/>
  <c r="H94" i="1"/>
  <c r="B94" i="1"/>
  <c r="I94" i="1"/>
  <c r="J95" i="1" l="1"/>
  <c r="H95" i="1"/>
  <c r="I95" i="1"/>
  <c r="B95" i="1"/>
  <c r="A96" i="1"/>
  <c r="J96" i="1" l="1"/>
  <c r="A97" i="1"/>
  <c r="B96" i="1"/>
  <c r="H96" i="1"/>
  <c r="I96" i="1"/>
  <c r="B97" i="1" l="1"/>
  <c r="J97" i="1"/>
  <c r="H97" i="1"/>
  <c r="I97" i="1"/>
  <c r="A99" i="1"/>
  <c r="J99" i="1" l="1"/>
  <c r="I99" i="1"/>
  <c r="H99" i="1"/>
  <c r="A100" i="1"/>
  <c r="B99" i="1"/>
  <c r="J100" i="1" l="1"/>
  <c r="A101" i="1"/>
  <c r="I100" i="1"/>
  <c r="B100" i="1"/>
  <c r="H100" i="1"/>
  <c r="A102" i="1" l="1"/>
  <c r="H101" i="1"/>
  <c r="B101" i="1"/>
  <c r="I101" i="1"/>
  <c r="J101" i="1"/>
  <c r="J102" i="1" l="1"/>
  <c r="I102" i="1"/>
  <c r="H102" i="1"/>
  <c r="A105" i="1"/>
  <c r="B102" i="1"/>
  <c r="J105" i="1" l="1"/>
  <c r="B105" i="1"/>
  <c r="I105" i="1"/>
  <c r="H105" i="1"/>
  <c r="A106" i="1"/>
  <c r="I106" i="1" l="1"/>
  <c r="J106" i="1"/>
  <c r="A107" i="1"/>
  <c r="H106" i="1"/>
  <c r="B106" i="1"/>
  <c r="A109" i="1" l="1"/>
  <c r="B107" i="1"/>
  <c r="J107" i="1"/>
  <c r="I107" i="1"/>
  <c r="H107" i="1"/>
  <c r="J109" i="1" l="1"/>
  <c r="B109" i="1"/>
  <c r="H109" i="1"/>
  <c r="I109" i="1"/>
  <c r="A110" i="1"/>
  <c r="B110" i="1" l="1"/>
  <c r="I110" i="1"/>
  <c r="H110" i="1"/>
  <c r="J110" i="1"/>
  <c r="A111" i="1"/>
  <c r="J111" i="1" l="1"/>
  <c r="I111" i="1"/>
  <c r="A113" i="1"/>
  <c r="H111" i="1"/>
  <c r="B111" i="1"/>
  <c r="J113" i="1" l="1"/>
  <c r="H113" i="1"/>
  <c r="A114" i="1"/>
  <c r="I113" i="1"/>
  <c r="B113" i="1"/>
  <c r="J114" i="1" l="1"/>
  <c r="B114" i="1"/>
  <c r="H114" i="1"/>
  <c r="I114" i="1"/>
  <c r="A116" i="1"/>
  <c r="J116" i="1" l="1"/>
  <c r="B116" i="1"/>
  <c r="I116" i="1"/>
  <c r="H116" i="1"/>
  <c r="A117" i="1"/>
  <c r="J117" i="1" l="1"/>
  <c r="I117" i="1"/>
  <c r="A118" i="1"/>
  <c r="H117" i="1"/>
  <c r="B117" i="1"/>
  <c r="A120" i="1" l="1"/>
  <c r="H118" i="1"/>
  <c r="I118" i="1"/>
  <c r="B118" i="1"/>
  <c r="J118" i="1"/>
  <c r="H120" i="1" l="1"/>
  <c r="B120" i="1"/>
  <c r="J120" i="1"/>
  <c r="A122" i="1"/>
  <c r="I120" i="1"/>
  <c r="A123" i="1" l="1"/>
  <c r="H122" i="1"/>
  <c r="B122" i="1"/>
  <c r="I122" i="1"/>
  <c r="J122" i="1"/>
  <c r="H123" i="1" l="1"/>
  <c r="B123" i="1"/>
  <c r="J123" i="1"/>
  <c r="I123" i="1"/>
  <c r="A124" i="1"/>
  <c r="I124" i="1" l="1"/>
  <c r="B124" i="1"/>
  <c r="H124" i="1"/>
  <c r="J124" i="1"/>
  <c r="A126" i="1"/>
  <c r="J126" i="1" l="1"/>
  <c r="I126" i="1"/>
  <c r="B126" i="1"/>
  <c r="H126" i="1"/>
  <c r="A127" i="1"/>
  <c r="J127" i="1" l="1"/>
  <c r="H127" i="1"/>
  <c r="I127" i="1"/>
  <c r="B127" i="1"/>
  <c r="A128" i="1"/>
  <c r="J128" i="1" l="1"/>
  <c r="H128" i="1"/>
  <c r="I128" i="1"/>
  <c r="B128" i="1"/>
  <c r="A129" i="1"/>
  <c r="A130" i="1" l="1"/>
  <c r="J129" i="1"/>
  <c r="B129" i="1"/>
  <c r="I129" i="1"/>
  <c r="H129" i="1"/>
  <c r="J130" i="1" l="1"/>
  <c r="A131" i="1"/>
  <c r="B130" i="1"/>
  <c r="I130" i="1"/>
  <c r="H130" i="1"/>
  <c r="J131" i="1" l="1"/>
  <c r="B131" i="1"/>
  <c r="A132" i="1"/>
  <c r="I131" i="1"/>
  <c r="H131" i="1"/>
  <c r="J132" i="1" l="1"/>
  <c r="A133" i="1"/>
  <c r="I132" i="1"/>
  <c r="B132" i="1"/>
  <c r="H132" i="1"/>
  <c r="I133" i="1" l="1"/>
  <c r="A135" i="1"/>
  <c r="B133" i="1"/>
  <c r="J133" i="1"/>
  <c r="H133" i="1"/>
  <c r="J135" i="1" l="1"/>
  <c r="H135" i="1"/>
  <c r="A136" i="1"/>
  <c r="B135" i="1"/>
  <c r="I135" i="1"/>
  <c r="A137" i="1" l="1"/>
  <c r="B136" i="1"/>
  <c r="J136" i="1"/>
  <c r="H136" i="1"/>
  <c r="I136" i="1"/>
  <c r="J137" i="1" l="1"/>
  <c r="A138" i="1"/>
  <c r="I137" i="1"/>
  <c r="B137" i="1"/>
  <c r="H137" i="1"/>
  <c r="J138" i="1" l="1"/>
  <c r="H138" i="1"/>
  <c r="I138" i="1"/>
  <c r="A139" i="1"/>
  <c r="B138" i="1"/>
  <c r="B139" i="1" l="1"/>
  <c r="A141" i="1"/>
  <c r="H139" i="1"/>
  <c r="J139" i="1"/>
  <c r="I139" i="1"/>
  <c r="J141" i="1" l="1"/>
  <c r="A142" i="1"/>
  <c r="B141" i="1"/>
  <c r="I141" i="1"/>
  <c r="H141" i="1"/>
  <c r="A143" i="1" l="1"/>
  <c r="J142" i="1"/>
  <c r="B142" i="1"/>
  <c r="I142" i="1"/>
  <c r="H142" i="1"/>
  <c r="J143" i="1" l="1"/>
  <c r="A145" i="1"/>
  <c r="H143" i="1"/>
  <c r="B143" i="1"/>
  <c r="I143" i="1"/>
  <c r="J145" i="1" l="1"/>
  <c r="B145" i="1"/>
  <c r="A146" i="1"/>
  <c r="I145" i="1"/>
  <c r="H145" i="1"/>
  <c r="J146" i="1" l="1"/>
  <c r="A147" i="1"/>
  <c r="I146" i="1"/>
  <c r="H146" i="1"/>
  <c r="B146" i="1"/>
  <c r="A148" i="1" l="1"/>
  <c r="H147" i="1"/>
  <c r="J147" i="1"/>
  <c r="B147" i="1"/>
  <c r="I147" i="1"/>
  <c r="A149" i="1" l="1"/>
  <c r="I148" i="1"/>
  <c r="H148" i="1"/>
  <c r="J148" i="1"/>
  <c r="B148" i="1"/>
  <c r="I149" i="1" l="1"/>
  <c r="J149" i="1"/>
  <c r="H149" i="1"/>
  <c r="B149" i="1"/>
  <c r="A150" i="1"/>
  <c r="A151" i="1" l="1"/>
  <c r="B150" i="1"/>
  <c r="J150" i="1"/>
  <c r="H150" i="1"/>
  <c r="I150" i="1"/>
  <c r="J151" i="1" l="1"/>
  <c r="H151" i="1"/>
  <c r="I151" i="1"/>
  <c r="B151" i="1"/>
  <c r="A153" i="1"/>
  <c r="I153" i="1" l="1"/>
  <c r="A154" i="1"/>
  <c r="H153" i="1"/>
  <c r="J153" i="1"/>
  <c r="B153" i="1"/>
  <c r="J154" i="1" l="1"/>
  <c r="A155" i="1"/>
  <c r="H154" i="1"/>
  <c r="B154" i="1"/>
  <c r="I154" i="1"/>
  <c r="B155" i="1" l="1"/>
  <c r="J155" i="1"/>
  <c r="I155" i="1"/>
  <c r="A156" i="1"/>
  <c r="H155" i="1"/>
  <c r="J156" i="1" l="1"/>
  <c r="I156" i="1"/>
  <c r="H156" i="1"/>
  <c r="A157" i="1"/>
  <c r="B156" i="1"/>
  <c r="I157" i="1" l="1"/>
  <c r="A158" i="1"/>
  <c r="J157" i="1"/>
  <c r="H157" i="1"/>
  <c r="B157" i="1"/>
  <c r="A159" i="1" l="1"/>
  <c r="B158" i="1"/>
  <c r="H158" i="1"/>
  <c r="J158" i="1"/>
  <c r="I158" i="1"/>
  <c r="A162" i="1" l="1"/>
  <c r="I159" i="1"/>
  <c r="J159" i="1"/>
  <c r="H159" i="1"/>
  <c r="B159" i="1"/>
  <c r="J162" i="1" l="1"/>
  <c r="A163" i="1"/>
  <c r="I162" i="1"/>
  <c r="B162" i="1"/>
  <c r="H162" i="1"/>
  <c r="A164" i="1" l="1"/>
  <c r="B163" i="1"/>
  <c r="H163" i="1"/>
  <c r="J163" i="1"/>
  <c r="I163" i="1"/>
  <c r="J164" i="1" l="1"/>
  <c r="B164" i="1"/>
  <c r="H164" i="1"/>
  <c r="A165" i="1"/>
  <c r="I164" i="1"/>
  <c r="J165" i="1" l="1"/>
  <c r="A166" i="1"/>
  <c r="H165" i="1"/>
  <c r="I165" i="1"/>
  <c r="B165" i="1"/>
  <c r="J166" i="1" l="1"/>
  <c r="A168" i="1"/>
  <c r="B166" i="1"/>
  <c r="I166" i="1"/>
  <c r="H166" i="1"/>
  <c r="J168" i="1" l="1"/>
  <c r="A169" i="1"/>
  <c r="B168" i="1"/>
  <c r="H168" i="1"/>
  <c r="I168" i="1"/>
  <c r="A171" i="1" l="1"/>
  <c r="H169" i="1"/>
  <c r="J169" i="1"/>
  <c r="I169" i="1"/>
  <c r="B169" i="1"/>
  <c r="J171" i="1" l="1"/>
  <c r="B171" i="1"/>
  <c r="A172" i="1"/>
  <c r="H171" i="1"/>
  <c r="I171" i="1"/>
  <c r="J172" i="1" l="1"/>
  <c r="A174" i="1"/>
  <c r="H172" i="1"/>
  <c r="B172" i="1"/>
  <c r="I172" i="1"/>
  <c r="J174" i="1" l="1"/>
  <c r="I174" i="1"/>
  <c r="B174" i="1"/>
  <c r="A175" i="1"/>
  <c r="H174" i="1"/>
  <c r="J175" i="1" l="1"/>
  <c r="B175" i="1"/>
  <c r="I175" i="1"/>
  <c r="H175" i="1"/>
  <c r="A176" i="1"/>
  <c r="H176" i="1" l="1"/>
  <c r="A177" i="1"/>
  <c r="J176" i="1"/>
  <c r="B176" i="1"/>
  <c r="I176" i="1"/>
  <c r="J177" i="1" l="1"/>
  <c r="I177" i="1"/>
  <c r="B177" i="1"/>
  <c r="A178" i="1"/>
  <c r="H177" i="1"/>
  <c r="H178" i="1" l="1"/>
  <c r="J178" i="1"/>
  <c r="I178" i="1"/>
  <c r="B178" i="1"/>
  <c r="A179" i="1"/>
  <c r="J179" i="1" l="1"/>
  <c r="I179" i="1"/>
  <c r="H179" i="1"/>
  <c r="A180" i="1"/>
  <c r="B179" i="1"/>
  <c r="A181" i="1" l="1"/>
  <c r="J180" i="1"/>
  <c r="I180" i="1"/>
  <c r="B180" i="1"/>
  <c r="H180" i="1"/>
  <c r="J181" i="1" l="1"/>
  <c r="A182" i="1"/>
  <c r="I181" i="1"/>
  <c r="H181" i="1"/>
  <c r="B181" i="1"/>
  <c r="J182" i="1" l="1"/>
  <c r="I182" i="1"/>
  <c r="B182" i="1"/>
  <c r="H182" i="1"/>
  <c r="A183" i="1"/>
  <c r="J183" i="1" l="1"/>
  <c r="B183" i="1"/>
  <c r="I183" i="1"/>
  <c r="H183" i="1"/>
  <c r="A184" i="1"/>
  <c r="J184" i="1" l="1"/>
  <c r="H184" i="1"/>
  <c r="A185" i="1"/>
  <c r="B184" i="1"/>
  <c r="I184" i="1"/>
  <c r="J185" i="1" l="1"/>
  <c r="H185" i="1"/>
  <c r="A186" i="1"/>
  <c r="B185" i="1"/>
  <c r="I185" i="1"/>
  <c r="J186" i="1" l="1"/>
  <c r="A187" i="1"/>
  <c r="I186" i="1"/>
  <c r="B186" i="1"/>
  <c r="H186" i="1"/>
  <c r="J187" i="1" l="1"/>
  <c r="A188" i="1"/>
  <c r="I187" i="1"/>
  <c r="B187" i="1"/>
  <c r="H187" i="1"/>
  <c r="J188" i="1" l="1"/>
  <c r="A189" i="1"/>
  <c r="H188" i="1"/>
  <c r="B188" i="1"/>
  <c r="I188" i="1"/>
  <c r="A192" i="1" l="1"/>
  <c r="H189" i="1"/>
  <c r="I189" i="1"/>
  <c r="J189" i="1"/>
  <c r="B189" i="1"/>
  <c r="J192" i="1" l="1"/>
  <c r="A193" i="1"/>
  <c r="H192" i="1"/>
  <c r="B192" i="1"/>
  <c r="I192" i="1"/>
  <c r="J193" i="1" l="1"/>
  <c r="H193" i="1"/>
  <c r="I193" i="1"/>
  <c r="A194" i="1"/>
  <c r="B193" i="1"/>
  <c r="J194" i="1" l="1"/>
  <c r="I194" i="1"/>
  <c r="H194" i="1"/>
  <c r="A195" i="1"/>
  <c r="B194" i="1"/>
  <c r="J195" i="1" l="1"/>
  <c r="A196" i="1"/>
  <c r="H195" i="1"/>
  <c r="B195" i="1"/>
  <c r="I195" i="1"/>
  <c r="B196" i="1" l="1"/>
  <c r="A198" i="1"/>
  <c r="I196" i="1"/>
  <c r="H196" i="1"/>
  <c r="J196" i="1"/>
  <c r="I198" i="1" l="1"/>
  <c r="J198" i="1"/>
  <c r="H198" i="1"/>
  <c r="B198" i="1"/>
  <c r="A199" i="1"/>
  <c r="J199" i="1" l="1"/>
  <c r="B199" i="1"/>
  <c r="H199" i="1"/>
  <c r="A200" i="1"/>
  <c r="I199" i="1"/>
  <c r="H200" i="1" l="1"/>
  <c r="A201" i="1"/>
  <c r="J200" i="1"/>
  <c r="B200" i="1"/>
  <c r="I200" i="1"/>
  <c r="J201" i="1" l="1"/>
  <c r="A202" i="1"/>
  <c r="I201" i="1"/>
  <c r="H201" i="1"/>
  <c r="B201" i="1"/>
  <c r="I202" i="1" l="1"/>
  <c r="A203" i="1"/>
  <c r="J202" i="1"/>
  <c r="B202" i="1"/>
  <c r="H202" i="1"/>
  <c r="I203" i="1" l="1"/>
  <c r="J203" i="1"/>
  <c r="B203" i="1"/>
  <c r="A204" i="1"/>
  <c r="H203" i="1"/>
  <c r="J204" i="1" l="1"/>
  <c r="H204" i="1"/>
  <c r="B204" i="1"/>
  <c r="I204" i="1"/>
  <c r="A205" i="1"/>
  <c r="I205" i="1" l="1"/>
  <c r="B205" i="1"/>
  <c r="J205" i="1"/>
  <c r="A207" i="1"/>
  <c r="H205" i="1"/>
  <c r="J207" i="1" l="1"/>
  <c r="I207" i="1"/>
  <c r="A208" i="1"/>
  <c r="B207" i="1"/>
  <c r="H207" i="1"/>
  <c r="H208" i="1" l="1"/>
  <c r="A210" i="1"/>
  <c r="J208" i="1"/>
  <c r="B208" i="1"/>
  <c r="I208" i="1"/>
  <c r="J210" i="1" l="1"/>
  <c r="H210" i="1"/>
  <c r="I210" i="1"/>
  <c r="A212" i="1"/>
  <c r="B210" i="1"/>
  <c r="J212" i="1" l="1"/>
  <c r="I212" i="1"/>
  <c r="B212" i="1"/>
  <c r="A213" i="1"/>
  <c r="H212" i="1"/>
  <c r="B213" i="1" l="1"/>
  <c r="A215" i="1"/>
  <c r="J213" i="1"/>
  <c r="H213" i="1"/>
  <c r="I213" i="1"/>
  <c r="J215" i="1" l="1"/>
  <c r="A216" i="1"/>
  <c r="H215" i="1"/>
  <c r="B215" i="1"/>
  <c r="I215" i="1"/>
  <c r="J216" i="1" l="1"/>
  <c r="A219" i="1"/>
  <c r="B216" i="1"/>
  <c r="I216" i="1"/>
  <c r="H216" i="1"/>
  <c r="J219" i="1" l="1"/>
  <c r="B219" i="1"/>
  <c r="I219" i="1"/>
  <c r="A220" i="1"/>
  <c r="H219" i="1"/>
  <c r="J220" i="1" l="1"/>
  <c r="A221" i="1"/>
  <c r="H220" i="1"/>
  <c r="I220" i="1"/>
  <c r="B220" i="1"/>
  <c r="I221" i="1" l="1"/>
  <c r="A222" i="1"/>
  <c r="J221" i="1"/>
  <c r="B221" i="1"/>
  <c r="H221" i="1"/>
  <c r="A223" i="1" l="1"/>
  <c r="J222" i="1"/>
  <c r="B222" i="1"/>
  <c r="H222" i="1"/>
  <c r="I222" i="1"/>
  <c r="J223" i="1" l="1"/>
  <c r="I223" i="1"/>
  <c r="B223" i="1"/>
  <c r="H223" i="1"/>
  <c r="A226" i="1"/>
  <c r="J226" i="1" l="1"/>
  <c r="I226" i="1"/>
  <c r="A227" i="1"/>
  <c r="B226" i="1"/>
  <c r="H226" i="1"/>
  <c r="J227" i="1" l="1"/>
  <c r="I227" i="1"/>
  <c r="H227" i="1"/>
  <c r="A228" i="1"/>
  <c r="B227" i="1"/>
  <c r="J228" i="1" l="1"/>
  <c r="B228" i="1"/>
  <c r="A229" i="1"/>
  <c r="I228" i="1"/>
  <c r="H228" i="1"/>
  <c r="J229" i="1" l="1"/>
  <c r="H229" i="1"/>
  <c r="A230" i="1"/>
  <c r="B229" i="1"/>
  <c r="I229" i="1"/>
  <c r="B230" i="1" l="1"/>
  <c r="H230" i="1"/>
  <c r="J230" i="1"/>
  <c r="I230" i="1"/>
  <c r="A232" i="1"/>
  <c r="J232" i="1" l="1"/>
  <c r="B232" i="1"/>
  <c r="I232" i="1"/>
  <c r="H232" i="1"/>
  <c r="A233" i="1"/>
  <c r="A234" i="1" l="1"/>
  <c r="H233" i="1"/>
  <c r="J233" i="1"/>
  <c r="B233" i="1"/>
  <c r="I233" i="1"/>
  <c r="J234" i="1" l="1"/>
  <c r="A235" i="1"/>
  <c r="I234" i="1"/>
  <c r="B234" i="1"/>
  <c r="H234" i="1"/>
  <c r="J235" i="1" l="1"/>
  <c r="H235" i="1"/>
  <c r="I235" i="1"/>
  <c r="B235" i="1"/>
  <c r="A236" i="1"/>
  <c r="A237" i="1" l="1"/>
  <c r="B236" i="1"/>
  <c r="J236" i="1"/>
  <c r="I236" i="1"/>
  <c r="H236" i="1"/>
  <c r="A238" i="1"/>
  <c r="I238" i="1" l="1"/>
  <c r="A239" i="1"/>
  <c r="J238" i="1"/>
  <c r="H238" i="1"/>
  <c r="B238" i="1"/>
  <c r="B237" i="1"/>
  <c r="J237" i="1"/>
  <c r="I237" i="1"/>
  <c r="H237" i="1"/>
  <c r="J239" i="1" l="1"/>
  <c r="H239" i="1"/>
  <c r="A241" i="1"/>
  <c r="I239" i="1"/>
  <c r="B239" i="1"/>
  <c r="J241" i="1" l="1"/>
  <c r="H241" i="1"/>
  <c r="A242" i="1"/>
  <c r="B241" i="1"/>
  <c r="I241" i="1"/>
  <c r="B242" i="1" l="1"/>
  <c r="J242" i="1"/>
  <c r="I242" i="1"/>
  <c r="H242" i="1"/>
  <c r="A244" i="1"/>
  <c r="H244" i="1" l="1"/>
  <c r="I244" i="1"/>
  <c r="A245" i="1"/>
  <c r="J244" i="1"/>
  <c r="B244" i="1"/>
  <c r="J245" i="1" l="1"/>
  <c r="H245" i="1"/>
  <c r="B245" i="1"/>
  <c r="I245" i="1"/>
  <c r="J246" i="1" l="1"/>
  <c r="B246" i="1"/>
  <c r="H246" i="1"/>
  <c r="I246" i="1"/>
  <c r="J247" i="1" l="1"/>
  <c r="B247" i="1"/>
  <c r="A249" i="1"/>
  <c r="I247" i="1"/>
  <c r="H247" i="1"/>
  <c r="J249" i="1" l="1"/>
  <c r="A250" i="1"/>
  <c r="I249" i="1"/>
  <c r="B249" i="1"/>
  <c r="H249" i="1"/>
  <c r="J250" i="1" l="1"/>
  <c r="B250" i="1"/>
  <c r="I250" i="1"/>
  <c r="H250" i="1"/>
  <c r="A251" i="1"/>
  <c r="J251" i="1" l="1"/>
  <c r="B251" i="1"/>
  <c r="A253" i="1"/>
  <c r="I251" i="1"/>
  <c r="H251" i="1"/>
  <c r="B253" i="1" l="1"/>
  <c r="J253" i="1"/>
  <c r="I253" i="1"/>
  <c r="A254" i="1"/>
  <c r="H253" i="1"/>
  <c r="J254" i="1" l="1"/>
  <c r="B254" i="1"/>
  <c r="A255" i="1"/>
  <c r="H254" i="1"/>
  <c r="I254" i="1"/>
  <c r="J255" i="1" l="1"/>
  <c r="A256" i="1"/>
  <c r="I255" i="1"/>
  <c r="H255" i="1"/>
  <c r="B255" i="1"/>
  <c r="A258" i="1" l="1"/>
  <c r="J256" i="1"/>
  <c r="I256" i="1"/>
  <c r="H256" i="1"/>
  <c r="B256" i="1"/>
  <c r="A259" i="1" l="1"/>
  <c r="J258" i="1"/>
  <c r="H258" i="1"/>
  <c r="I258" i="1"/>
  <c r="B258" i="1"/>
  <c r="J259" i="1" l="1"/>
  <c r="B259" i="1"/>
  <c r="A260" i="1"/>
  <c r="I259" i="1"/>
  <c r="H259" i="1"/>
  <c r="J260" i="1" l="1"/>
  <c r="A262" i="1"/>
  <c r="B260" i="1"/>
  <c r="I260" i="1"/>
  <c r="H260" i="1"/>
  <c r="J262" i="1" l="1"/>
  <c r="B262" i="1"/>
  <c r="A263" i="1"/>
  <c r="H262" i="1"/>
  <c r="I262" i="1"/>
  <c r="A264" i="1" l="1"/>
  <c r="H263" i="1"/>
  <c r="B263" i="1"/>
  <c r="J263" i="1"/>
  <c r="I263" i="1"/>
  <c r="H264" i="1" l="1"/>
  <c r="I264" i="1"/>
  <c r="J264" i="1"/>
  <c r="B264" i="1"/>
  <c r="A265" i="1"/>
  <c r="A267" i="1" l="1"/>
  <c r="J265" i="1"/>
  <c r="B265" i="1"/>
  <c r="H265" i="1"/>
  <c r="I265" i="1"/>
  <c r="H267" i="1" l="1"/>
  <c r="A268" i="1"/>
  <c r="J267" i="1"/>
  <c r="I267" i="1"/>
  <c r="B267" i="1"/>
  <c r="J268" i="1" l="1"/>
  <c r="H268" i="1"/>
  <c r="A269" i="1"/>
  <c r="B268" i="1"/>
  <c r="I268" i="1"/>
  <c r="B269" i="1" l="1"/>
  <c r="I269" i="1"/>
  <c r="A270" i="1"/>
  <c r="H269" i="1"/>
  <c r="J269" i="1"/>
  <c r="J270" i="1" l="1"/>
  <c r="A271" i="1"/>
  <c r="B270" i="1"/>
  <c r="H270" i="1"/>
  <c r="I270" i="1"/>
  <c r="I271" i="1" l="1"/>
  <c r="H271" i="1"/>
  <c r="A273" i="1"/>
  <c r="J271" i="1"/>
  <c r="B271" i="1"/>
  <c r="J273" i="1" l="1"/>
  <c r="B273" i="1"/>
  <c r="A274" i="1"/>
  <c r="I273" i="1"/>
  <c r="H273" i="1"/>
  <c r="H274" i="1" l="1"/>
  <c r="J274" i="1"/>
  <c r="I274" i="1"/>
  <c r="A275" i="1"/>
  <c r="B274" i="1"/>
  <c r="I275" i="1" l="1"/>
  <c r="B275" i="1"/>
  <c r="J275" i="1"/>
  <c r="H275" i="1"/>
  <c r="A276" i="1"/>
  <c r="A277" i="1" l="1"/>
  <c r="J276" i="1"/>
  <c r="I276" i="1"/>
  <c r="B276" i="1"/>
  <c r="H276" i="1"/>
  <c r="J277" i="1" l="1"/>
  <c r="I277" i="1"/>
  <c r="B277" i="1"/>
  <c r="A279" i="1"/>
  <c r="H277" i="1"/>
  <c r="A281" i="1" l="1"/>
  <c r="I279" i="1"/>
  <c r="H279" i="1"/>
  <c r="B279" i="1"/>
  <c r="J279" i="1"/>
  <c r="B281" i="1" l="1"/>
  <c r="A282" i="1"/>
  <c r="J281" i="1"/>
  <c r="H281" i="1"/>
  <c r="I281" i="1"/>
  <c r="I282" i="1" l="1"/>
  <c r="J282" i="1"/>
  <c r="A283" i="1"/>
  <c r="B282" i="1"/>
  <c r="H282" i="1"/>
  <c r="A286" i="1" l="1"/>
  <c r="I283" i="1"/>
  <c r="B283" i="1"/>
  <c r="J283" i="1"/>
  <c r="H283" i="1"/>
  <c r="I286" i="1" l="1"/>
  <c r="B286" i="1"/>
  <c r="J286" i="1"/>
  <c r="A287" i="1"/>
  <c r="H286" i="1"/>
  <c r="J287" i="1" l="1"/>
  <c r="B287" i="1"/>
  <c r="H287" i="1"/>
  <c r="A289" i="1"/>
  <c r="I287" i="1"/>
  <c r="B289" i="1" l="1"/>
  <c r="I289" i="1"/>
  <c r="J289" i="1"/>
  <c r="H289" i="1"/>
</calcChain>
</file>

<file path=xl/sharedStrings.xml><?xml version="1.0" encoding="utf-8"?>
<sst xmlns="http://schemas.openxmlformats.org/spreadsheetml/2006/main" count="313" uniqueCount="243">
  <si>
    <t xml:space="preserve">km + </t>
  </si>
  <si>
    <t>km -</t>
  </si>
  <si>
    <t>totaal km</t>
  </si>
  <si>
    <t>OOST-VLAANDEREN</t>
  </si>
  <si>
    <t>voorronde</t>
  </si>
  <si>
    <t>officiele koers</t>
  </si>
  <si>
    <t>HAINAUT</t>
  </si>
  <si>
    <t>straat / rue</t>
  </si>
  <si>
    <t>BRABANT WALLON</t>
  </si>
  <si>
    <t>WEGWIJZER &amp; UURROOSTER / ITINÉRAIRE &amp; HORAIRE / TRACK &amp; SCHEDULE</t>
  </si>
  <si>
    <t>Versie</t>
  </si>
  <si>
    <t>Rue  d'Italie</t>
  </si>
  <si>
    <t xml:space="preserve">uur vertrek </t>
  </si>
  <si>
    <t>AANKOMST - ARRIVEE</t>
  </si>
  <si>
    <t>helling trein</t>
  </si>
  <si>
    <t>Marktplein</t>
  </si>
  <si>
    <t>Oudenaardsestraat - N493</t>
  </si>
  <si>
    <t>Astridlaan - N42</t>
  </si>
  <si>
    <t>Zonnebloemstraat - N495</t>
  </si>
  <si>
    <t>Beverstraat - N263</t>
  </si>
  <si>
    <t>Kerkhove - N263</t>
  </si>
  <si>
    <t>Commijn - N263</t>
  </si>
  <si>
    <t>Rue Cavée - N263</t>
  </si>
  <si>
    <t>Rue Thabor - N263</t>
  </si>
  <si>
    <t>Plase de Bassilly - N263</t>
  </si>
  <si>
    <t>Rue des Ecoles - N263</t>
  </si>
  <si>
    <t>Rue de Chièvres</t>
  </si>
  <si>
    <t>Chaussée d'Enghien - N55</t>
  </si>
  <si>
    <t>Rue de Steenkerque</t>
  </si>
  <si>
    <t>Rue de la Bourlotte</t>
  </si>
  <si>
    <t>Rue des Fonds - N280</t>
  </si>
  <si>
    <t>Boulevard Piron - N280</t>
  </si>
  <si>
    <t>Rue Armand de Moor - N280</t>
  </si>
  <si>
    <t>Rue du Bois Planté - N280</t>
  </si>
  <si>
    <t>Rue de l'Epine Pucelle - N280</t>
  </si>
  <si>
    <t>Grand Route - N27</t>
  </si>
  <si>
    <t>Rue Raymond Lebleux</t>
  </si>
  <si>
    <t>Chaussée de Nivelles - N237</t>
  </si>
  <si>
    <t>Rue Joseph Berger - N237</t>
  </si>
  <si>
    <t>Rue du Chenoy</t>
  </si>
  <si>
    <t>Rue des Tilleuls</t>
  </si>
  <si>
    <t>Chaussée de Huy - N243</t>
  </si>
  <si>
    <t>Leuvensebaan</t>
  </si>
  <si>
    <t>Wolfshaegen</t>
  </si>
  <si>
    <t>Neerstraat</t>
  </si>
  <si>
    <t>Haachtsesteenweg - N21</t>
  </si>
  <si>
    <t>Leuvensesteenweg - N26</t>
  </si>
  <si>
    <t>Oudestraat</t>
  </si>
  <si>
    <t>COURT ST.-ETIENNE</t>
  </si>
  <si>
    <t>BOORTMEERBEEK</t>
  </si>
  <si>
    <t>WAVRE</t>
  </si>
  <si>
    <t>Rue de Noirhat</t>
  </si>
  <si>
    <t>Avenue des Princes - N4</t>
  </si>
  <si>
    <t>Leuvensestraat</t>
  </si>
  <si>
    <t>Stroobantstraat</t>
  </si>
  <si>
    <t>Koxberg</t>
  </si>
  <si>
    <t>Elzasstraat</t>
  </si>
  <si>
    <t>Gemeenteplein</t>
  </si>
  <si>
    <t>Avenue Reine Astrid - N4</t>
  </si>
  <si>
    <t>Avenue Auguste Mattagne - N4</t>
  </si>
  <si>
    <t>Chaussée de Bruxelles - N4</t>
  </si>
  <si>
    <t>Rue du 4 Août</t>
  </si>
  <si>
    <t>Avenue des Mésanges</t>
  </si>
  <si>
    <t>Chaussée des Gaulois</t>
  </si>
  <si>
    <t>Chaussée de la Seine</t>
  </si>
  <si>
    <t>Rue Vital Casse</t>
  </si>
  <si>
    <t>Bollestraat</t>
  </si>
  <si>
    <t>Pont des Amours (over brug spoorweg)</t>
  </si>
  <si>
    <t>Rue de Grammont - N263 (over AsW E429)</t>
  </si>
  <si>
    <t>Route de Lillois (over N25)</t>
  </si>
  <si>
    <t>Avenue des Combattants - N237 (onder N25)</t>
  </si>
  <si>
    <t>Hoekstraat</t>
  </si>
  <si>
    <t>BRAKEL (Parike)</t>
  </si>
  <si>
    <t>GERAARDSBERGEN (Zarlardinge)</t>
  </si>
  <si>
    <t>GERAARDSBERGEN (Goeferdinge)</t>
  </si>
  <si>
    <t>GERAARDSBERGEN (Nederboelare + Onkerzele)</t>
  </si>
  <si>
    <t>GERAARDSBERGEN (Moerbeke + Viane)</t>
  </si>
  <si>
    <t>SILLY (Bassilly)</t>
  </si>
  <si>
    <t>SILLY (Silly)</t>
  </si>
  <si>
    <t>ENGHIEN (Marcq)</t>
  </si>
  <si>
    <t>ENGHIEN (Petit-Enghien)</t>
  </si>
  <si>
    <t>BRAINE-LE-COMTE (Steenkerque)</t>
  </si>
  <si>
    <t>ITTRE (Ittre)</t>
  </si>
  <si>
    <t>BRAINE-L'ALLEUD (Ophain - Bois-Seigneur-Isaac)</t>
  </si>
  <si>
    <t>BRAINE-L'ALLEUD (Lillois-Witterzée)</t>
  </si>
  <si>
    <t>GENAPPE (Vieux-Genappe)</t>
  </si>
  <si>
    <t>GENAPPE (Genappe)</t>
  </si>
  <si>
    <t>MONT-SAINT-GUIBERT (Hévillers)</t>
  </si>
  <si>
    <t>CHAUMONT-GISTOUX (Dion-le-Mont)</t>
  </si>
  <si>
    <t xml:space="preserve">VLAAMS-BRABANT  </t>
  </si>
  <si>
    <t>HULDENBERG (Ottenburg)</t>
  </si>
  <si>
    <t>HULDENBERG (Huldenberg)</t>
  </si>
  <si>
    <t>Vijverstraat /Veeweydestraat</t>
  </si>
  <si>
    <t>HULDENBERG (Neerijse)</t>
  </si>
  <si>
    <t>HULDENBERG (St-Agatha-Rode)</t>
  </si>
  <si>
    <t>BERTEM (Bertem)</t>
  </si>
  <si>
    <t>KAMPENHOUT (Kampenhout)</t>
  </si>
  <si>
    <t>BOORTMEERBEEK / HAACHT (Wespelaar)</t>
  </si>
  <si>
    <t>LITTER ZONE</t>
  </si>
  <si>
    <t>Rue Coussin Ruelle</t>
  </si>
  <si>
    <t>Rue de Sart (onder N25)</t>
  </si>
  <si>
    <t>Pl. De Sart</t>
  </si>
  <si>
    <t>Rue de l' Arbre de la justice</t>
  </si>
  <si>
    <t>R. Borremansstraat - N253</t>
  </si>
  <si>
    <t>Kapelbergstraat - N253</t>
  </si>
  <si>
    <t>Langerodestraat - N253</t>
  </si>
  <si>
    <t>Nijvelsebaan - N253</t>
  </si>
  <si>
    <t>BERTEM (Korbeek-Dijle)</t>
  </si>
  <si>
    <t>Blokkenstraat</t>
  </si>
  <si>
    <t>Dorpsstraat (onder brug AsW E40)</t>
  </si>
  <si>
    <t>KAMPENHOUT (Buken)</t>
  </si>
  <si>
    <t xml:space="preserve">Rue de la Nouvelle Gare </t>
  </si>
  <si>
    <t>Rue du Moulin</t>
  </si>
  <si>
    <t>Haut Bosquet</t>
  </si>
  <si>
    <t>BRAINE-LE-COMTE (Hennuyères)</t>
  </si>
  <si>
    <t>Route de Bruxelles - N6</t>
  </si>
  <si>
    <t>Rue de Virginal - N280</t>
  </si>
  <si>
    <t>ITTRE (Virginal)</t>
  </si>
  <si>
    <t>Rue d'Hennuyères - N280</t>
  </si>
  <si>
    <t>Rue Louis Edgar Bierny - N280</t>
  </si>
  <si>
    <t>Rue de Samme - N280</t>
  </si>
  <si>
    <t>Rue Charles Catala - N280</t>
  </si>
  <si>
    <t>Rue de la Montagne - N280</t>
  </si>
  <si>
    <t>ITTRE (Haut-Ittre)</t>
  </si>
  <si>
    <t>Grand Route - N237</t>
  </si>
  <si>
    <t>GENAPPE (Baisy-Thy)</t>
  </si>
  <si>
    <t>GENAPPE (Bousval)</t>
  </si>
  <si>
    <t>Avenue des Combattants - N237</t>
  </si>
  <si>
    <t>Rue Defalque - N275</t>
  </si>
  <si>
    <t>Rue de Blanmont</t>
  </si>
  <si>
    <t>CHASTRE (Chastre-Villeroux-Blanmont)</t>
  </si>
  <si>
    <t>Rue de la Fontaine</t>
  </si>
  <si>
    <t>Rue des Hayettes</t>
  </si>
  <si>
    <t>Rue du Trichon</t>
  </si>
  <si>
    <t>WALHAIN (Nil-St-Vincent)</t>
  </si>
  <si>
    <t>Rue Saint-Martin</t>
  </si>
  <si>
    <t>Rue de Nil</t>
  </si>
  <si>
    <t>Rue Saint-Lambert (brug onder E411)</t>
  </si>
  <si>
    <t>Rue de Libersart</t>
  </si>
  <si>
    <t>N243a</t>
  </si>
  <si>
    <t>CHAUMONT-GISTOUX (Chaumont-Gistoux)</t>
  </si>
  <si>
    <t>Rue Inchebroux</t>
  </si>
  <si>
    <t>Chemin de Gistoux</t>
  </si>
  <si>
    <t>CHAUMONT-GISTOUX (Bonlez)</t>
  </si>
  <si>
    <t>Chemin de l'Herbe</t>
  </si>
  <si>
    <t>Chaussée des Collines - N527</t>
  </si>
  <si>
    <t>Waversesteenweg - N4</t>
  </si>
  <si>
    <t>Chaussée d'Ottembourg</t>
  </si>
  <si>
    <t>Rue de Centenaire - N280</t>
  </si>
  <si>
    <t>Chaussée Provinciale - N237</t>
  </si>
  <si>
    <t>Chemin des Roches - N273</t>
  </si>
  <si>
    <t>Route Provinciale - N273</t>
  </si>
  <si>
    <t>Chemin de Chastre (onder spoorweg)</t>
  </si>
  <si>
    <t>Abstraat</t>
  </si>
  <si>
    <t xml:space="preserve">Steenweg - N493 </t>
  </si>
  <si>
    <t xml:space="preserve">Edingseweg - N495A </t>
  </si>
  <si>
    <t>Rue des Hauts du Ry Ternel - N28</t>
  </si>
  <si>
    <t>Chaussée de Huy - N243 (over brug N25)</t>
  </si>
  <si>
    <t>Chaussée des Collines - N257</t>
  </si>
  <si>
    <t>Chaussée de Nivelles - N28 (over AsW E19)</t>
  </si>
  <si>
    <t>Rue de Hal - N28</t>
  </si>
  <si>
    <r>
      <t>Edingseweg - N495A (</t>
    </r>
    <r>
      <rPr>
        <b/>
        <sz val="10"/>
        <rFont val="Arial"/>
        <family val="2"/>
      </rPr>
      <t>Spoorweg / Passage à niveau)</t>
    </r>
  </si>
  <si>
    <t>Bosstraat - N263</t>
  </si>
  <si>
    <t>Eeckhout - N263</t>
  </si>
  <si>
    <t>Plaats - N263</t>
  </si>
  <si>
    <t xml:space="preserve">OVERIJSE </t>
  </si>
  <si>
    <t>BEVER</t>
  </si>
  <si>
    <t>bord</t>
  </si>
  <si>
    <t>BRAKEL (Nederbrakel)</t>
  </si>
  <si>
    <t>WALHAIN (Tourinnes-Saint-Lambert)</t>
  </si>
  <si>
    <t>Hoogstraat</t>
  </si>
  <si>
    <t>Kasteelstraat</t>
  </si>
  <si>
    <t>Herreweg</t>
  </si>
  <si>
    <t>Meerbeekstraat</t>
  </si>
  <si>
    <t>Driehoekstraat</t>
  </si>
  <si>
    <t>Watermolenstraat</t>
  </si>
  <si>
    <t>1 - Steenweg - N493 - Parikeberg</t>
  </si>
  <si>
    <t>2 - Zonnebloemstraat - N495</t>
  </si>
  <si>
    <t>Rue de Bassilly</t>
  </si>
  <si>
    <t>Rue Saint-Marcoult</t>
  </si>
  <si>
    <t>Rue du Bucq</t>
  </si>
  <si>
    <t>Rue de Rebecq</t>
  </si>
  <si>
    <t>REBECQ</t>
  </si>
  <si>
    <t>Chem. Basse Franchisse</t>
  </si>
  <si>
    <t>Rue Haute Franchise</t>
  </si>
  <si>
    <t>Chem. Maurice Bouvette</t>
  </si>
  <si>
    <t>Chemin du Gibet</t>
  </si>
  <si>
    <t>Chemin Millecamps</t>
  </si>
  <si>
    <t>Rue du Grand Péril - N280</t>
  </si>
  <si>
    <t>Rue de Ways</t>
  </si>
  <si>
    <t>Meerbeeksesteenweg</t>
  </si>
  <si>
    <t>Wijnegemhofstraat</t>
  </si>
  <si>
    <t>Zavelstraat</t>
  </si>
  <si>
    <t>Kwerpsebaan</t>
  </si>
  <si>
    <t>Nederokkerzeelsersteenweg</t>
  </si>
  <si>
    <t>St.-Pietersplein</t>
  </si>
  <si>
    <t>Kwerpseweg</t>
  </si>
  <si>
    <t>Biststraat</t>
  </si>
  <si>
    <t>O-L-Vrouwstraat</t>
  </si>
  <si>
    <t>Bergstraat (Monument Impanis)</t>
  </si>
  <si>
    <t>Dorpelstraat</t>
  </si>
  <si>
    <t>Aarschotsebaan</t>
  </si>
  <si>
    <t>Inudstriestraat</t>
  </si>
  <si>
    <t>Laarstraat</t>
  </si>
  <si>
    <t>Wildersedreef</t>
  </si>
  <si>
    <t>Provinciesteenweg-N21</t>
  </si>
  <si>
    <t>KORTENBERG (Meerbeek)</t>
  </si>
  <si>
    <t>KORTENBERG (Erps-Kwerps)</t>
  </si>
  <si>
    <t>KAMPENHOUT (Nederokkerzeel)</t>
  </si>
  <si>
    <t>KAMPENHOUT (Berg)</t>
  </si>
  <si>
    <t>Rue de Haut-Ittre - N280</t>
  </si>
  <si>
    <t>3 - Rue Saint-Marcoult</t>
  </si>
  <si>
    <t>4 - Rue Basse - N280</t>
  </si>
  <si>
    <t>5 - Rue de Noirhat</t>
  </si>
  <si>
    <t>6 - Chemin de l'Herbe</t>
  </si>
  <si>
    <t xml:space="preserve"> 7 - Chaussée d'Ottenbourg</t>
  </si>
  <si>
    <r>
      <t xml:space="preserve">8 - Moskesstraat </t>
    </r>
    <r>
      <rPr>
        <b/>
        <sz val="10"/>
        <rFont val="Arial"/>
        <family val="2"/>
      </rPr>
      <t>(Kassei - Pavés)</t>
    </r>
    <r>
      <rPr>
        <sz val="10"/>
        <rFont val="Arial"/>
        <family val="2"/>
        <charset val="1"/>
      </rPr>
      <t xml:space="preserve"> --&gt;</t>
    </r>
    <r>
      <rPr>
        <b/>
        <sz val="10"/>
        <rFont val="Arial"/>
        <family val="2"/>
      </rPr>
      <t>Afleiding karavaan- déviation caravanne!</t>
    </r>
  </si>
  <si>
    <t>9 - Holstheide</t>
  </si>
  <si>
    <t>10 - Smeysberg</t>
  </si>
  <si>
    <t>11 - Florivalstraat</t>
  </si>
  <si>
    <r>
      <t xml:space="preserve">12 - Moskesstraat </t>
    </r>
    <r>
      <rPr>
        <b/>
        <sz val="10"/>
        <rFont val="Arial"/>
        <family val="2"/>
      </rPr>
      <t>(Kassei - Pavés)</t>
    </r>
    <r>
      <rPr>
        <sz val="10"/>
        <rFont val="Arial"/>
        <family val="2"/>
        <charset val="1"/>
      </rPr>
      <t xml:space="preserve"> --&gt;</t>
    </r>
    <r>
      <rPr>
        <b/>
        <sz val="10"/>
        <rFont val="Arial"/>
        <family val="2"/>
      </rPr>
      <t>Afleiding karavaan- déviation caravanne!</t>
    </r>
  </si>
  <si>
    <t>13 - Holstheide</t>
  </si>
  <si>
    <t>14 - Smeysberg</t>
  </si>
  <si>
    <t>Chaussée de la Noire Espine - N257</t>
  </si>
  <si>
    <t>Rue de Labliau</t>
  </si>
  <si>
    <t>Rue St.-Vincent</t>
  </si>
  <si>
    <t>FEED &amp; LITTER ZONE</t>
  </si>
  <si>
    <t>15 - Hulstbergstraat</t>
  </si>
  <si>
    <t>(Voorziene uren passages treinen / Horaires de trains prévus: 13:58 u/h et 14:00 u/h)</t>
  </si>
  <si>
    <t>Place St.-Vincent</t>
  </si>
  <si>
    <t>uur vertrek 44 off</t>
  </si>
  <si>
    <t>uur vertrek 48 off</t>
  </si>
  <si>
    <t>uur vertrek 44</t>
  </si>
  <si>
    <t>uur vertrek 48</t>
  </si>
  <si>
    <t>Rue Verte Cache</t>
  </si>
  <si>
    <t>SILLY (Hoves)</t>
  </si>
  <si>
    <t>Rue de la Couverterie</t>
  </si>
  <si>
    <t>Schaveystraat</t>
  </si>
  <si>
    <t>Dorpstraat - N253</t>
  </si>
  <si>
    <t>Geraardsbergsestraat - N493</t>
  </si>
  <si>
    <t xml:space="preserve">Geraardsbergsestraat - N493 </t>
  </si>
  <si>
    <t>OFFICIELE START - DEPART OFFICIEL N493 (thv Vunkstraat - TotalEnergies  / à l'hauteur de la Rue Vunk - TotalEnergies)</t>
  </si>
  <si>
    <t>Versie 07/08/2026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</si>
</sst>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0.0"/>
    <numFmt numFmtId="166" formatCode="0\ &quot;km/h&quot;"/>
  </numFmts>
  <fonts count="10" x14ac:knownFonts="1"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sz val="12"/>
      <color rgb="FFFF0000"/>
      <name val="Arial"/>
      <family val="2"/>
    </font>
    <font>
      <b/>
      <sz val="14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9" fontId="2" fillId="0" borderId="0" xfId="0" applyNumberFormat="1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6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9" fontId="2" fillId="3" borderId="0" xfId="0" applyNumberFormat="1" applyFont="1" applyFill="1" applyAlignment="1">
      <alignment horizontal="center" vertical="center"/>
    </xf>
    <xf numFmtId="15" fontId="1" fillId="0" borderId="0" xfId="0" applyNumberFormat="1" applyFont="1" applyAlignment="1">
      <alignment horizontal="center" vertical="center"/>
    </xf>
    <xf numFmtId="2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65" fontId="2" fillId="6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400541</xdr:colOff>
      <xdr:row>22</xdr:row>
      <xdr:rowOff>0</xdr:rowOff>
    </xdr:from>
    <xdr:to>
      <xdr:col>11</xdr:col>
      <xdr:colOff>757729</xdr:colOff>
      <xdr:row>22</xdr:row>
      <xdr:rowOff>353745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835" y="7867440"/>
          <a:ext cx="357188" cy="353745"/>
        </a:xfrm>
        <a:prstGeom prst="rect">
          <a:avLst/>
        </a:prstGeom>
      </xdr:spPr>
    </xdr:pic>
    <xdr:clientData/>
  </xdr:twoCellAnchor>
  <xdr:twoCellAnchor editAs="oneCell">
    <xdr:from>
      <xdr:col>11</xdr:col>
      <xdr:colOff>195422</xdr:colOff>
      <xdr:row>23</xdr:row>
      <xdr:rowOff>59193</xdr:rowOff>
    </xdr:from>
    <xdr:to>
      <xdr:col>11</xdr:col>
      <xdr:colOff>483338</xdr:colOff>
      <xdr:row>23</xdr:row>
      <xdr:rowOff>340481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3716" y="8698928"/>
          <a:ext cx="287916" cy="281288"/>
        </a:xfrm>
        <a:prstGeom prst="rect">
          <a:avLst/>
        </a:prstGeom>
      </xdr:spPr>
    </xdr:pic>
    <xdr:clientData/>
  </xdr:twoCellAnchor>
  <xdr:twoCellAnchor editAs="oneCell">
    <xdr:from>
      <xdr:col>11</xdr:col>
      <xdr:colOff>151611</xdr:colOff>
      <xdr:row>22</xdr:row>
      <xdr:rowOff>8759</xdr:rowOff>
    </xdr:from>
    <xdr:to>
      <xdr:col>11</xdr:col>
      <xdr:colOff>417460</xdr:colOff>
      <xdr:row>22</xdr:row>
      <xdr:rowOff>287015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9905" y="8256288"/>
          <a:ext cx="265849" cy="278256"/>
        </a:xfrm>
        <a:prstGeom prst="rect">
          <a:avLst/>
        </a:prstGeom>
      </xdr:spPr>
    </xdr:pic>
    <xdr:clientData/>
  </xdr:twoCellAnchor>
  <xdr:twoCellAnchor editAs="oneCell">
    <xdr:from>
      <xdr:col>11</xdr:col>
      <xdr:colOff>776466</xdr:colOff>
      <xdr:row>23</xdr:row>
      <xdr:rowOff>31111</xdr:rowOff>
    </xdr:from>
    <xdr:to>
      <xdr:col>11</xdr:col>
      <xdr:colOff>1064296</xdr:colOff>
      <xdr:row>23</xdr:row>
      <xdr:rowOff>314080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4760" y="8670846"/>
          <a:ext cx="287830" cy="282969"/>
        </a:xfrm>
        <a:prstGeom prst="rect">
          <a:avLst/>
        </a:prstGeom>
      </xdr:spPr>
    </xdr:pic>
    <xdr:clientData/>
  </xdr:twoCellAnchor>
  <xdr:twoCellAnchor editAs="oneCell">
    <xdr:from>
      <xdr:col>11</xdr:col>
      <xdr:colOff>728150</xdr:colOff>
      <xdr:row>22</xdr:row>
      <xdr:rowOff>48981</xdr:rowOff>
    </xdr:from>
    <xdr:to>
      <xdr:col>11</xdr:col>
      <xdr:colOff>1017533</xdr:colOff>
      <xdr:row>22</xdr:row>
      <xdr:rowOff>325077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6444" y="8296510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11</xdr:col>
      <xdr:colOff>782622</xdr:colOff>
      <xdr:row>24</xdr:row>
      <xdr:rowOff>0</xdr:rowOff>
    </xdr:from>
    <xdr:to>
      <xdr:col>11</xdr:col>
      <xdr:colOff>1113944</xdr:colOff>
      <xdr:row>24</xdr:row>
      <xdr:rowOff>288942</xdr:rowOff>
    </xdr:to>
    <xdr:pic>
      <xdr:nvPicPr>
        <xdr:cNvPr id="229" name="Afbeeldin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0658" y="4397203"/>
          <a:ext cx="331322" cy="288942"/>
        </a:xfrm>
        <a:prstGeom prst="rect">
          <a:avLst/>
        </a:prstGeom>
      </xdr:spPr>
    </xdr:pic>
    <xdr:clientData/>
  </xdr:twoCellAnchor>
  <xdr:twoCellAnchor editAs="oneCell">
    <xdr:from>
      <xdr:col>11</xdr:col>
      <xdr:colOff>148717</xdr:colOff>
      <xdr:row>24</xdr:row>
      <xdr:rowOff>0</xdr:rowOff>
    </xdr:from>
    <xdr:to>
      <xdr:col>11</xdr:col>
      <xdr:colOff>507304</xdr:colOff>
      <xdr:row>24</xdr:row>
      <xdr:rowOff>358747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605681" y="4770824"/>
          <a:ext cx="358587" cy="358747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7</xdr:row>
      <xdr:rowOff>64994</xdr:rowOff>
    </xdr:from>
    <xdr:to>
      <xdr:col>2</xdr:col>
      <xdr:colOff>517983</xdr:colOff>
      <xdr:row>7</xdr:row>
      <xdr:rowOff>341090</xdr:rowOff>
    </xdr:to>
    <xdr:pic>
      <xdr:nvPicPr>
        <xdr:cNvPr id="279" name="Afbeeldin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747" y="2821641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27</xdr:row>
      <xdr:rowOff>68035</xdr:rowOff>
    </xdr:from>
    <xdr:to>
      <xdr:col>2</xdr:col>
      <xdr:colOff>490769</xdr:colOff>
      <xdr:row>27</xdr:row>
      <xdr:rowOff>346291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2" y="8749392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29</xdr:row>
      <xdr:rowOff>81643</xdr:rowOff>
    </xdr:from>
    <xdr:to>
      <xdr:col>2</xdr:col>
      <xdr:colOff>519238</xdr:colOff>
      <xdr:row>29</xdr:row>
      <xdr:rowOff>362931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2" y="9552214"/>
          <a:ext cx="287916" cy="281288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31</xdr:row>
      <xdr:rowOff>95251</xdr:rowOff>
    </xdr:from>
    <xdr:to>
      <xdr:col>2</xdr:col>
      <xdr:colOff>507098</xdr:colOff>
      <xdr:row>31</xdr:row>
      <xdr:rowOff>371347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5" y="9960430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32</xdr:row>
      <xdr:rowOff>68036</xdr:rowOff>
    </xdr:from>
    <xdr:to>
      <xdr:col>2</xdr:col>
      <xdr:colOff>355866</xdr:colOff>
      <xdr:row>32</xdr:row>
      <xdr:rowOff>353406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10327822"/>
          <a:ext cx="287830" cy="2853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462643</xdr:colOff>
      <xdr:row>32</xdr:row>
      <xdr:rowOff>81643</xdr:rowOff>
    </xdr:from>
    <xdr:to>
      <xdr:col>2</xdr:col>
      <xdr:colOff>722090</xdr:colOff>
      <xdr:row>32</xdr:row>
      <xdr:rowOff>359899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393" y="10341429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34</xdr:row>
      <xdr:rowOff>54428</xdr:rowOff>
    </xdr:from>
    <xdr:to>
      <xdr:col>2</xdr:col>
      <xdr:colOff>477162</xdr:colOff>
      <xdr:row>34</xdr:row>
      <xdr:rowOff>332684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5" y="10708821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204107</xdr:colOff>
      <xdr:row>37</xdr:row>
      <xdr:rowOff>81643</xdr:rowOff>
    </xdr:from>
    <xdr:to>
      <xdr:col>2</xdr:col>
      <xdr:colOff>493490</xdr:colOff>
      <xdr:row>37</xdr:row>
      <xdr:rowOff>357739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7" y="11130643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3</xdr:col>
      <xdr:colOff>199304</xdr:colOff>
      <xdr:row>35</xdr:row>
      <xdr:rowOff>27214</xdr:rowOff>
    </xdr:from>
    <xdr:to>
      <xdr:col>3</xdr:col>
      <xdr:colOff>557891</xdr:colOff>
      <xdr:row>35</xdr:row>
      <xdr:rowOff>385961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93098" y="9843567"/>
          <a:ext cx="358587" cy="358747"/>
        </a:xfrm>
        <a:prstGeom prst="rect">
          <a:avLst/>
        </a:prstGeom>
      </xdr:spPr>
    </xdr:pic>
    <xdr:clientData/>
  </xdr:twoCellAnchor>
  <xdr:twoCellAnchor editAs="oneCell">
    <xdr:from>
      <xdr:col>2</xdr:col>
      <xdr:colOff>188099</xdr:colOff>
      <xdr:row>42</xdr:row>
      <xdr:rowOff>61632</xdr:rowOff>
    </xdr:from>
    <xdr:to>
      <xdr:col>2</xdr:col>
      <xdr:colOff>477482</xdr:colOff>
      <xdr:row>42</xdr:row>
      <xdr:rowOff>337728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246" y="12623426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217714</xdr:colOff>
      <xdr:row>44</xdr:row>
      <xdr:rowOff>68036</xdr:rowOff>
    </xdr:from>
    <xdr:to>
      <xdr:col>2</xdr:col>
      <xdr:colOff>477161</xdr:colOff>
      <xdr:row>44</xdr:row>
      <xdr:rowOff>346292</xdr:rowOff>
    </xdr:to>
    <xdr:pic>
      <xdr:nvPicPr>
        <xdr:cNvPr id="35" name="Afbeeldin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4" y="11906250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204108</xdr:colOff>
      <xdr:row>47</xdr:row>
      <xdr:rowOff>54429</xdr:rowOff>
    </xdr:from>
    <xdr:to>
      <xdr:col>2</xdr:col>
      <xdr:colOff>463555</xdr:colOff>
      <xdr:row>47</xdr:row>
      <xdr:rowOff>332685</xdr:rowOff>
    </xdr:to>
    <xdr:pic>
      <xdr:nvPicPr>
        <xdr:cNvPr id="36" name="Afbeeldin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8" y="13076465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48</xdr:row>
      <xdr:rowOff>68036</xdr:rowOff>
    </xdr:from>
    <xdr:to>
      <xdr:col>2</xdr:col>
      <xdr:colOff>355866</xdr:colOff>
      <xdr:row>48</xdr:row>
      <xdr:rowOff>353406</xdr:rowOff>
    </xdr:to>
    <xdr:pic>
      <xdr:nvPicPr>
        <xdr:cNvPr id="37" name="Afbeeldin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14273893"/>
          <a:ext cx="287830" cy="285370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421821</xdr:colOff>
      <xdr:row>48</xdr:row>
      <xdr:rowOff>54429</xdr:rowOff>
    </xdr:from>
    <xdr:to>
      <xdr:col>2</xdr:col>
      <xdr:colOff>709737</xdr:colOff>
      <xdr:row>48</xdr:row>
      <xdr:rowOff>335717</xdr:rowOff>
    </xdr:to>
    <xdr:pic>
      <xdr:nvPicPr>
        <xdr:cNvPr id="38" name="Afbeeldin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571" y="14260286"/>
          <a:ext cx="287916" cy="281288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204107</xdr:colOff>
      <xdr:row>49</xdr:row>
      <xdr:rowOff>54428</xdr:rowOff>
    </xdr:from>
    <xdr:to>
      <xdr:col>2</xdr:col>
      <xdr:colOff>463554</xdr:colOff>
      <xdr:row>49</xdr:row>
      <xdr:rowOff>332684</xdr:rowOff>
    </xdr:to>
    <xdr:pic>
      <xdr:nvPicPr>
        <xdr:cNvPr id="39" name="Afbeeldin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7" y="14654892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50</xdr:row>
      <xdr:rowOff>54428</xdr:rowOff>
    </xdr:from>
    <xdr:to>
      <xdr:col>2</xdr:col>
      <xdr:colOff>477162</xdr:colOff>
      <xdr:row>50</xdr:row>
      <xdr:rowOff>332684</xdr:rowOff>
    </xdr:to>
    <xdr:pic>
      <xdr:nvPicPr>
        <xdr:cNvPr id="40" name="Afbeeldin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5" y="15049499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51</xdr:row>
      <xdr:rowOff>68036</xdr:rowOff>
    </xdr:from>
    <xdr:to>
      <xdr:col>2</xdr:col>
      <xdr:colOff>507098</xdr:colOff>
      <xdr:row>51</xdr:row>
      <xdr:rowOff>344132</xdr:rowOff>
    </xdr:to>
    <xdr:pic>
      <xdr:nvPicPr>
        <xdr:cNvPr id="41" name="Afbeeldin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465" y="15457715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217714</xdr:colOff>
      <xdr:row>56</xdr:row>
      <xdr:rowOff>40822</xdr:rowOff>
    </xdr:from>
    <xdr:to>
      <xdr:col>2</xdr:col>
      <xdr:colOff>504251</xdr:colOff>
      <xdr:row>56</xdr:row>
      <xdr:rowOff>327359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5464" y="19376572"/>
          <a:ext cx="286537" cy="286537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224117</xdr:colOff>
      <xdr:row>66</xdr:row>
      <xdr:rowOff>32017</xdr:rowOff>
    </xdr:from>
    <xdr:to>
      <xdr:col>2</xdr:col>
      <xdr:colOff>513500</xdr:colOff>
      <xdr:row>66</xdr:row>
      <xdr:rowOff>308113</xdr:rowOff>
    </xdr:to>
    <xdr:pic>
      <xdr:nvPicPr>
        <xdr:cNvPr id="57" name="Afbeeldin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18476899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217714</xdr:colOff>
      <xdr:row>67</xdr:row>
      <xdr:rowOff>44824</xdr:rowOff>
    </xdr:from>
    <xdr:to>
      <xdr:col>2</xdr:col>
      <xdr:colOff>504251</xdr:colOff>
      <xdr:row>67</xdr:row>
      <xdr:rowOff>331361</xdr:rowOff>
    </xdr:to>
    <xdr:pic>
      <xdr:nvPicPr>
        <xdr:cNvPr id="58" name="Afbeeldin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9861" y="18881912"/>
          <a:ext cx="286537" cy="286537"/>
        </a:xfrm>
        <a:prstGeom prst="rect">
          <a:avLst/>
        </a:prstGeom>
      </xdr:spPr>
    </xdr:pic>
    <xdr:clientData/>
  </xdr:twoCellAnchor>
  <xdr:twoCellAnchor editAs="oneCell">
    <xdr:from>
      <xdr:col>2</xdr:col>
      <xdr:colOff>258536</xdr:colOff>
      <xdr:row>70</xdr:row>
      <xdr:rowOff>81642</xdr:rowOff>
    </xdr:from>
    <xdr:to>
      <xdr:col>2</xdr:col>
      <xdr:colOff>517983</xdr:colOff>
      <xdr:row>70</xdr:row>
      <xdr:rowOff>359898</xdr:rowOff>
    </xdr:to>
    <xdr:pic>
      <xdr:nvPicPr>
        <xdr:cNvPr id="60" name="Afbeeldin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6" y="22574249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244929</xdr:colOff>
      <xdr:row>72</xdr:row>
      <xdr:rowOff>54428</xdr:rowOff>
    </xdr:from>
    <xdr:to>
      <xdr:col>2</xdr:col>
      <xdr:colOff>504376</xdr:colOff>
      <xdr:row>72</xdr:row>
      <xdr:rowOff>332684</xdr:rowOff>
    </xdr:to>
    <xdr:pic>
      <xdr:nvPicPr>
        <xdr:cNvPr id="61" name="Afbeeldin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679" y="22941642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226518</xdr:colOff>
      <xdr:row>73</xdr:row>
      <xdr:rowOff>52029</xdr:rowOff>
    </xdr:from>
    <xdr:to>
      <xdr:col>2</xdr:col>
      <xdr:colOff>513055</xdr:colOff>
      <xdr:row>73</xdr:row>
      <xdr:rowOff>338566</xdr:rowOff>
    </xdr:to>
    <xdr:pic>
      <xdr:nvPicPr>
        <xdr:cNvPr id="63" name="Afbeeldin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8665" y="21242353"/>
          <a:ext cx="286537" cy="286537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231321</xdr:colOff>
      <xdr:row>75</xdr:row>
      <xdr:rowOff>40822</xdr:rowOff>
    </xdr:from>
    <xdr:to>
      <xdr:col>2</xdr:col>
      <xdr:colOff>490768</xdr:colOff>
      <xdr:row>75</xdr:row>
      <xdr:rowOff>319078</xdr:rowOff>
    </xdr:to>
    <xdr:pic>
      <xdr:nvPicPr>
        <xdr:cNvPr id="64" name="Afbeeldin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24506465"/>
          <a:ext cx="259447" cy="278256"/>
        </a:xfrm>
        <a:prstGeom prst="rect">
          <a:avLst/>
        </a:prstGeom>
      </xdr:spPr>
    </xdr:pic>
    <xdr:clientData/>
  </xdr:twoCellAnchor>
  <xdr:oneCellAnchor>
    <xdr:from>
      <xdr:col>2</xdr:col>
      <xdr:colOff>258535</xdr:colOff>
      <xdr:row>87</xdr:row>
      <xdr:rowOff>68035</xdr:rowOff>
    </xdr:from>
    <xdr:ext cx="259447" cy="278256"/>
    <xdr:pic>
      <xdr:nvPicPr>
        <xdr:cNvPr id="117" name="Afbeeldin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42640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236123</xdr:colOff>
      <xdr:row>90</xdr:row>
      <xdr:rowOff>56829</xdr:rowOff>
    </xdr:from>
    <xdr:ext cx="259447" cy="278256"/>
    <xdr:pic>
      <xdr:nvPicPr>
        <xdr:cNvPr id="122" name="Afbeeldin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270" y="3146691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90449</xdr:colOff>
      <xdr:row>93</xdr:row>
      <xdr:rowOff>88047</xdr:rowOff>
    </xdr:from>
    <xdr:ext cx="287830" cy="285370"/>
    <xdr:pic>
      <xdr:nvPicPr>
        <xdr:cNvPr id="124" name="Afbeeldin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96" y="32674753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437829</xdr:colOff>
      <xdr:row>93</xdr:row>
      <xdr:rowOff>90447</xdr:rowOff>
    </xdr:from>
    <xdr:ext cx="259447" cy="278256"/>
    <xdr:pic>
      <xdr:nvPicPr>
        <xdr:cNvPr id="125" name="Afbeeldin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976" y="3267715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96</xdr:row>
      <xdr:rowOff>68035</xdr:rowOff>
    </xdr:from>
    <xdr:ext cx="259447" cy="278256"/>
    <xdr:pic>
      <xdr:nvPicPr>
        <xdr:cNvPr id="128" name="Afbeeldin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781549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104</xdr:row>
      <xdr:rowOff>68035</xdr:rowOff>
    </xdr:from>
    <xdr:ext cx="259447" cy="278256"/>
    <xdr:pic>
      <xdr:nvPicPr>
        <xdr:cNvPr id="131" name="Afbeeldin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821010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105</xdr:row>
      <xdr:rowOff>40822</xdr:rowOff>
    </xdr:from>
    <xdr:ext cx="286537" cy="286537"/>
    <xdr:pic>
      <xdr:nvPicPr>
        <xdr:cNvPr id="132" name="Afbeeldin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48577501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204107</xdr:colOff>
      <xdr:row>106</xdr:row>
      <xdr:rowOff>54428</xdr:rowOff>
    </xdr:from>
    <xdr:ext cx="289383" cy="276096"/>
    <xdr:pic>
      <xdr:nvPicPr>
        <xdr:cNvPr id="133" name="Afbeeldin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7" y="4898571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108</xdr:row>
      <xdr:rowOff>68035</xdr:rowOff>
    </xdr:from>
    <xdr:ext cx="259447" cy="278256"/>
    <xdr:pic>
      <xdr:nvPicPr>
        <xdr:cNvPr id="134" name="Afbeeldin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97885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109</xdr:row>
      <xdr:rowOff>40822</xdr:rowOff>
    </xdr:from>
    <xdr:ext cx="286537" cy="286537"/>
    <xdr:pic>
      <xdr:nvPicPr>
        <xdr:cNvPr id="135" name="Afbeeldin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50155929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204107</xdr:colOff>
      <xdr:row>110</xdr:row>
      <xdr:rowOff>54428</xdr:rowOff>
    </xdr:from>
    <xdr:ext cx="289383" cy="276096"/>
    <xdr:pic>
      <xdr:nvPicPr>
        <xdr:cNvPr id="136" name="Afbeeldin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7" y="5056414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112</xdr:row>
      <xdr:rowOff>68035</xdr:rowOff>
    </xdr:from>
    <xdr:ext cx="259447" cy="278256"/>
    <xdr:pic>
      <xdr:nvPicPr>
        <xdr:cNvPr id="137" name="Afbeeldin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5097235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113</xdr:row>
      <xdr:rowOff>40822</xdr:rowOff>
    </xdr:from>
    <xdr:ext cx="286537" cy="286537"/>
    <xdr:pic>
      <xdr:nvPicPr>
        <xdr:cNvPr id="138" name="Afbeeldin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51339751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115</xdr:row>
      <xdr:rowOff>68035</xdr:rowOff>
    </xdr:from>
    <xdr:ext cx="259447" cy="278256"/>
    <xdr:pic>
      <xdr:nvPicPr>
        <xdr:cNvPr id="139" name="Afbeeldin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52550785"/>
          <a:ext cx="259447" cy="278256"/>
        </a:xfrm>
        <a:prstGeom prst="rect">
          <a:avLst/>
        </a:prstGeom>
      </xdr:spPr>
    </xdr:pic>
    <xdr:clientData/>
  </xdr:oneCellAnchor>
  <xdr:oneCellAnchor>
    <xdr:from>
      <xdr:col>3</xdr:col>
      <xdr:colOff>204109</xdr:colOff>
      <xdr:row>198</xdr:row>
      <xdr:rowOff>54428</xdr:rowOff>
    </xdr:from>
    <xdr:ext cx="331322" cy="288942"/>
    <xdr:pic>
      <xdr:nvPicPr>
        <xdr:cNvPr id="210" name="Afbeeldin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2" y="77002821"/>
          <a:ext cx="331322" cy="288942"/>
        </a:xfrm>
        <a:prstGeom prst="rect">
          <a:avLst/>
        </a:prstGeom>
      </xdr:spPr>
    </xdr:pic>
    <xdr:clientData/>
  </xdr:oneCellAnchor>
  <xdr:twoCellAnchor editAs="oneCell">
    <xdr:from>
      <xdr:col>3</xdr:col>
      <xdr:colOff>163286</xdr:colOff>
      <xdr:row>32</xdr:row>
      <xdr:rowOff>54429</xdr:rowOff>
    </xdr:from>
    <xdr:to>
      <xdr:col>3</xdr:col>
      <xdr:colOff>494608</xdr:colOff>
      <xdr:row>32</xdr:row>
      <xdr:rowOff>343371</xdr:rowOff>
    </xdr:to>
    <xdr:pic>
      <xdr:nvPicPr>
        <xdr:cNvPr id="263" name="Afbeeldin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4679" y="11892643"/>
          <a:ext cx="331322" cy="288942"/>
        </a:xfrm>
        <a:prstGeom prst="rect">
          <a:avLst/>
        </a:prstGeom>
      </xdr:spPr>
    </xdr:pic>
    <xdr:clientData/>
  </xdr:twoCellAnchor>
  <xdr:oneCellAnchor>
    <xdr:from>
      <xdr:col>2</xdr:col>
      <xdr:colOff>236123</xdr:colOff>
      <xdr:row>119</xdr:row>
      <xdr:rowOff>68035</xdr:rowOff>
    </xdr:from>
    <xdr:ext cx="259447" cy="278256"/>
    <xdr:pic>
      <xdr:nvPicPr>
        <xdr:cNvPr id="300" name="Afbeeldin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270" y="4598974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123</xdr:row>
      <xdr:rowOff>54428</xdr:rowOff>
    </xdr:from>
    <xdr:ext cx="289383" cy="276096"/>
    <xdr:pic>
      <xdr:nvPicPr>
        <xdr:cNvPr id="304" name="Afbeeldin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5806167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125</xdr:row>
      <xdr:rowOff>68035</xdr:rowOff>
    </xdr:from>
    <xdr:ext cx="259447" cy="278256"/>
    <xdr:pic>
      <xdr:nvPicPr>
        <xdr:cNvPr id="390" name="Afbeeldin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5610224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130</xdr:row>
      <xdr:rowOff>68035</xdr:rowOff>
    </xdr:from>
    <xdr:ext cx="259447" cy="278256"/>
    <xdr:pic>
      <xdr:nvPicPr>
        <xdr:cNvPr id="393" name="Afbeeldin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58075285"/>
          <a:ext cx="259447" cy="278256"/>
        </a:xfrm>
        <a:prstGeom prst="rect">
          <a:avLst/>
        </a:prstGeom>
      </xdr:spPr>
    </xdr:pic>
    <xdr:clientData/>
  </xdr:oneCellAnchor>
  <xdr:oneCellAnchor>
    <xdr:from>
      <xdr:col>3</xdr:col>
      <xdr:colOff>163285</xdr:colOff>
      <xdr:row>193</xdr:row>
      <xdr:rowOff>68035</xdr:rowOff>
    </xdr:from>
    <xdr:ext cx="331322" cy="288942"/>
    <xdr:pic>
      <xdr:nvPicPr>
        <xdr:cNvPr id="419" name="Afbeeldin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4678" y="75832606"/>
          <a:ext cx="331322" cy="288942"/>
        </a:xfrm>
        <a:prstGeom prst="rect">
          <a:avLst/>
        </a:prstGeom>
      </xdr:spPr>
    </xdr:pic>
    <xdr:clientData/>
  </xdr:oneCellAnchor>
  <xdr:oneCellAnchor>
    <xdr:from>
      <xdr:col>3</xdr:col>
      <xdr:colOff>206189</xdr:colOff>
      <xdr:row>123</xdr:row>
      <xdr:rowOff>44823</xdr:rowOff>
    </xdr:from>
    <xdr:ext cx="331322" cy="288942"/>
    <xdr:pic>
      <xdr:nvPicPr>
        <xdr:cNvPr id="285" name="Afbeeldin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0495" y="45406235"/>
          <a:ext cx="331322" cy="288942"/>
        </a:xfrm>
        <a:prstGeom prst="rect">
          <a:avLst/>
        </a:prstGeom>
      </xdr:spPr>
    </xdr:pic>
    <xdr:clientData/>
  </xdr:oneCellAnchor>
  <xdr:oneCellAnchor>
    <xdr:from>
      <xdr:col>3</xdr:col>
      <xdr:colOff>204109</xdr:colOff>
      <xdr:row>204</xdr:row>
      <xdr:rowOff>54428</xdr:rowOff>
    </xdr:from>
    <xdr:ext cx="331322" cy="288942"/>
    <xdr:pic>
      <xdr:nvPicPr>
        <xdr:cNvPr id="283" name="Afbeeldin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8415" y="71054899"/>
          <a:ext cx="331322" cy="288942"/>
        </a:xfrm>
        <a:prstGeom prst="rect">
          <a:avLst/>
        </a:prstGeom>
      </xdr:spPr>
    </xdr:pic>
    <xdr:clientData/>
  </xdr:oneCellAnchor>
  <xdr:oneCellAnchor>
    <xdr:from>
      <xdr:col>3</xdr:col>
      <xdr:colOff>204109</xdr:colOff>
      <xdr:row>232</xdr:row>
      <xdr:rowOff>54428</xdr:rowOff>
    </xdr:from>
    <xdr:ext cx="331322" cy="288942"/>
    <xdr:pic>
      <xdr:nvPicPr>
        <xdr:cNvPr id="358" name="Afbeeldin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8415" y="78154946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247328</xdr:colOff>
      <xdr:row>266</xdr:row>
      <xdr:rowOff>56029</xdr:rowOff>
    </xdr:from>
    <xdr:ext cx="259447" cy="278256"/>
    <xdr:pic>
      <xdr:nvPicPr>
        <xdr:cNvPr id="472" name="Afbeeldin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475" y="102455382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258533</xdr:colOff>
      <xdr:row>121</xdr:row>
      <xdr:rowOff>54428</xdr:rowOff>
    </xdr:from>
    <xdr:ext cx="259447" cy="278256"/>
    <xdr:pic>
      <xdr:nvPicPr>
        <xdr:cNvPr id="372" name="Afbeelding 299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3" y="5372099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239492</xdr:colOff>
      <xdr:row>126</xdr:row>
      <xdr:rowOff>54430</xdr:rowOff>
    </xdr:from>
    <xdr:ext cx="286537" cy="286537"/>
    <xdr:pic>
      <xdr:nvPicPr>
        <xdr:cNvPr id="348" name="Afbeelding 393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317178" y="54918430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407894</xdr:colOff>
      <xdr:row>9</xdr:row>
      <xdr:rowOff>76200</xdr:rowOff>
    </xdr:from>
    <xdr:ext cx="289383" cy="276096"/>
    <xdr:pic>
      <xdr:nvPicPr>
        <xdr:cNvPr id="365" name="Afbeeldin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041" y="3617259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222197</xdr:colOff>
      <xdr:row>24</xdr:row>
      <xdr:rowOff>44824</xdr:rowOff>
    </xdr:from>
    <xdr:ext cx="281219" cy="268941"/>
    <xdr:pic>
      <xdr:nvPicPr>
        <xdr:cNvPr id="367" name="Afbeeldin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344" y="9076765"/>
          <a:ext cx="281219" cy="268941"/>
        </a:xfrm>
        <a:prstGeom prst="rect">
          <a:avLst/>
        </a:prstGeom>
      </xdr:spPr>
    </xdr:pic>
    <xdr:clientData/>
  </xdr:oneCellAnchor>
  <xdr:oneCellAnchor>
    <xdr:from>
      <xdr:col>2</xdr:col>
      <xdr:colOff>208909</xdr:colOff>
      <xdr:row>77</xdr:row>
      <xdr:rowOff>43223</xdr:rowOff>
    </xdr:from>
    <xdr:ext cx="289383" cy="276096"/>
    <xdr:pic>
      <xdr:nvPicPr>
        <xdr:cNvPr id="398" name="Afbeeldin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056" y="2907766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127</xdr:row>
      <xdr:rowOff>68035</xdr:rowOff>
    </xdr:from>
    <xdr:ext cx="289383" cy="276096"/>
    <xdr:pic>
      <xdr:nvPicPr>
        <xdr:cNvPr id="401" name="Afbeeldin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5294539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128</xdr:row>
      <xdr:rowOff>68035</xdr:rowOff>
    </xdr:from>
    <xdr:ext cx="289383" cy="276096"/>
    <xdr:pic>
      <xdr:nvPicPr>
        <xdr:cNvPr id="404" name="Afbeeldin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48210106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129</xdr:row>
      <xdr:rowOff>68035</xdr:rowOff>
    </xdr:from>
    <xdr:ext cx="259447" cy="278256"/>
    <xdr:pic>
      <xdr:nvPicPr>
        <xdr:cNvPr id="424" name="Afbeeldin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939392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239492</xdr:colOff>
      <xdr:row>130</xdr:row>
      <xdr:rowOff>54430</xdr:rowOff>
    </xdr:from>
    <xdr:ext cx="286537" cy="286537"/>
    <xdr:pic>
      <xdr:nvPicPr>
        <xdr:cNvPr id="425" name="Afbeelding 39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87242" y="47801894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239492</xdr:colOff>
      <xdr:row>131</xdr:row>
      <xdr:rowOff>54430</xdr:rowOff>
    </xdr:from>
    <xdr:ext cx="286537" cy="286537"/>
    <xdr:pic>
      <xdr:nvPicPr>
        <xdr:cNvPr id="426" name="Afbeelding 393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87242" y="4938032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68036</xdr:colOff>
      <xdr:row>132</xdr:row>
      <xdr:rowOff>68036</xdr:rowOff>
    </xdr:from>
    <xdr:ext cx="287830" cy="285370"/>
    <xdr:pic>
      <xdr:nvPicPr>
        <xdr:cNvPr id="427" name="Afbeeldin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13090072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421821</xdr:colOff>
      <xdr:row>132</xdr:row>
      <xdr:rowOff>54429</xdr:rowOff>
    </xdr:from>
    <xdr:ext cx="287916" cy="281288"/>
    <xdr:pic>
      <xdr:nvPicPr>
        <xdr:cNvPr id="428" name="Afbeeldin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571" y="13076465"/>
          <a:ext cx="287916" cy="281288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134</xdr:row>
      <xdr:rowOff>68035</xdr:rowOff>
    </xdr:from>
    <xdr:ext cx="259447" cy="278256"/>
    <xdr:pic>
      <xdr:nvPicPr>
        <xdr:cNvPr id="431" name="Afbeeldin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8604714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134</xdr:row>
      <xdr:rowOff>68035</xdr:rowOff>
    </xdr:from>
    <xdr:ext cx="289383" cy="276096"/>
    <xdr:pic>
      <xdr:nvPicPr>
        <xdr:cNvPr id="432" name="Afbeeldin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4860471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239492</xdr:colOff>
      <xdr:row>135</xdr:row>
      <xdr:rowOff>54430</xdr:rowOff>
    </xdr:from>
    <xdr:ext cx="286537" cy="286537"/>
    <xdr:pic>
      <xdr:nvPicPr>
        <xdr:cNvPr id="433" name="Afbeelding 39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87242" y="49774930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239492</xdr:colOff>
      <xdr:row>136</xdr:row>
      <xdr:rowOff>54430</xdr:rowOff>
    </xdr:from>
    <xdr:ext cx="286537" cy="286537"/>
    <xdr:pic>
      <xdr:nvPicPr>
        <xdr:cNvPr id="434" name="Afbeelding 39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87242" y="51353359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90448</xdr:colOff>
      <xdr:row>186</xdr:row>
      <xdr:rowOff>67235</xdr:rowOff>
    </xdr:from>
    <xdr:ext cx="287830" cy="285370"/>
    <xdr:pic>
      <xdr:nvPicPr>
        <xdr:cNvPr id="520" name="Afbeeldin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595" y="71852117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79242</xdr:colOff>
      <xdr:row>187</xdr:row>
      <xdr:rowOff>54429</xdr:rowOff>
    </xdr:from>
    <xdr:ext cx="287830" cy="285370"/>
    <xdr:pic>
      <xdr:nvPicPr>
        <xdr:cNvPr id="522" name="Afbeeldin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89" y="74607164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482654</xdr:colOff>
      <xdr:row>187</xdr:row>
      <xdr:rowOff>65634</xdr:rowOff>
    </xdr:from>
    <xdr:ext cx="259447" cy="278256"/>
    <xdr:pic>
      <xdr:nvPicPr>
        <xdr:cNvPr id="523" name="Afbeeldin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801" y="7461836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162</xdr:row>
      <xdr:rowOff>68035</xdr:rowOff>
    </xdr:from>
    <xdr:ext cx="259447" cy="278256"/>
    <xdr:pic>
      <xdr:nvPicPr>
        <xdr:cNvPr id="524" name="Afbeeldin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6920048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164</xdr:row>
      <xdr:rowOff>79241</xdr:rowOff>
    </xdr:from>
    <xdr:ext cx="259447" cy="278256"/>
    <xdr:pic>
      <xdr:nvPicPr>
        <xdr:cNvPr id="526" name="Afbeeldin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682" y="6404241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168</xdr:row>
      <xdr:rowOff>40822</xdr:rowOff>
    </xdr:from>
    <xdr:ext cx="286537" cy="286537"/>
    <xdr:pic>
      <xdr:nvPicPr>
        <xdr:cNvPr id="528" name="Afbeeldin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3468" y="655728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171</xdr:row>
      <xdr:rowOff>68035</xdr:rowOff>
    </xdr:from>
    <xdr:ext cx="289383" cy="276096"/>
    <xdr:pic>
      <xdr:nvPicPr>
        <xdr:cNvPr id="531" name="Afbeeldin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154363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466644</xdr:colOff>
      <xdr:row>186</xdr:row>
      <xdr:rowOff>67235</xdr:rowOff>
    </xdr:from>
    <xdr:ext cx="286537" cy="286537"/>
    <xdr:pic>
      <xdr:nvPicPr>
        <xdr:cNvPr id="536" name="Afbeeldin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508791" y="7185211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191</xdr:row>
      <xdr:rowOff>68035</xdr:rowOff>
    </xdr:from>
    <xdr:ext cx="259447" cy="278256"/>
    <xdr:pic>
      <xdr:nvPicPr>
        <xdr:cNvPr id="546" name="Afbeeldin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762299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193</xdr:row>
      <xdr:rowOff>22412</xdr:rowOff>
    </xdr:from>
    <xdr:ext cx="286537" cy="286537"/>
    <xdr:pic>
      <xdr:nvPicPr>
        <xdr:cNvPr id="547" name="Afbeeldin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3468" y="7692838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194</xdr:row>
      <xdr:rowOff>68035</xdr:rowOff>
    </xdr:from>
    <xdr:ext cx="289383" cy="276096"/>
    <xdr:pic>
      <xdr:nvPicPr>
        <xdr:cNvPr id="550" name="Afbeeldin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740151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195</xdr:row>
      <xdr:rowOff>40822</xdr:rowOff>
    </xdr:from>
    <xdr:ext cx="286537" cy="286537"/>
    <xdr:pic>
      <xdr:nvPicPr>
        <xdr:cNvPr id="551" name="Afbeeldin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77648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195</xdr:row>
      <xdr:rowOff>40822</xdr:rowOff>
    </xdr:from>
    <xdr:ext cx="286537" cy="286537"/>
    <xdr:pic>
      <xdr:nvPicPr>
        <xdr:cNvPr id="552" name="Afbeeldin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77648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197</xdr:row>
      <xdr:rowOff>68035</xdr:rowOff>
    </xdr:from>
    <xdr:ext cx="259447" cy="278256"/>
    <xdr:pic>
      <xdr:nvPicPr>
        <xdr:cNvPr id="553" name="Afbeeldin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7857308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200</xdr:row>
      <xdr:rowOff>68035</xdr:rowOff>
    </xdr:from>
    <xdr:ext cx="259447" cy="278256"/>
    <xdr:pic>
      <xdr:nvPicPr>
        <xdr:cNvPr id="554" name="Afbeeldin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8013518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201</xdr:row>
      <xdr:rowOff>68035</xdr:rowOff>
    </xdr:from>
    <xdr:ext cx="259447" cy="278256"/>
    <xdr:pic>
      <xdr:nvPicPr>
        <xdr:cNvPr id="555" name="Afbeeldin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8052571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202</xdr:row>
      <xdr:rowOff>68035</xdr:rowOff>
    </xdr:from>
    <xdr:ext cx="259447" cy="278256"/>
    <xdr:pic>
      <xdr:nvPicPr>
        <xdr:cNvPr id="556" name="Afbeeldin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809162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198</xdr:row>
      <xdr:rowOff>40822</xdr:rowOff>
    </xdr:from>
    <xdr:ext cx="286537" cy="286537"/>
    <xdr:pic>
      <xdr:nvPicPr>
        <xdr:cNvPr id="557" name="Afbeeldin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93269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198</xdr:row>
      <xdr:rowOff>40822</xdr:rowOff>
    </xdr:from>
    <xdr:ext cx="286537" cy="286537"/>
    <xdr:pic>
      <xdr:nvPicPr>
        <xdr:cNvPr id="558" name="Afbeeldin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93269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199</xdr:row>
      <xdr:rowOff>40822</xdr:rowOff>
    </xdr:from>
    <xdr:ext cx="286537" cy="286537"/>
    <xdr:pic>
      <xdr:nvPicPr>
        <xdr:cNvPr id="559" name="Afbeeldin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971744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199</xdr:row>
      <xdr:rowOff>40822</xdr:rowOff>
    </xdr:from>
    <xdr:ext cx="286537" cy="286537"/>
    <xdr:pic>
      <xdr:nvPicPr>
        <xdr:cNvPr id="560" name="Afbeeldin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971744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251011</xdr:colOff>
      <xdr:row>203</xdr:row>
      <xdr:rowOff>53788</xdr:rowOff>
    </xdr:from>
    <xdr:ext cx="289383" cy="276096"/>
    <xdr:pic>
      <xdr:nvPicPr>
        <xdr:cNvPr id="561" name="Afbeeldin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761" y="81292513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251011</xdr:colOff>
      <xdr:row>198</xdr:row>
      <xdr:rowOff>53788</xdr:rowOff>
    </xdr:from>
    <xdr:ext cx="289383" cy="276096"/>
    <xdr:pic>
      <xdr:nvPicPr>
        <xdr:cNvPr id="562" name="Afbeeldin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761" y="8168303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206</xdr:row>
      <xdr:rowOff>40822</xdr:rowOff>
    </xdr:from>
    <xdr:ext cx="286537" cy="286537"/>
    <xdr:pic>
      <xdr:nvPicPr>
        <xdr:cNvPr id="563" name="Afbeeldin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206059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206</xdr:row>
      <xdr:rowOff>40822</xdr:rowOff>
    </xdr:from>
    <xdr:ext cx="286537" cy="286537"/>
    <xdr:pic>
      <xdr:nvPicPr>
        <xdr:cNvPr id="564" name="Afbeeldin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206059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207</xdr:row>
      <xdr:rowOff>68035</xdr:rowOff>
    </xdr:from>
    <xdr:ext cx="259447" cy="278256"/>
    <xdr:pic>
      <xdr:nvPicPr>
        <xdr:cNvPr id="565" name="Afbeeldin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824783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251011</xdr:colOff>
      <xdr:row>209</xdr:row>
      <xdr:rowOff>53788</xdr:rowOff>
    </xdr:from>
    <xdr:ext cx="289383" cy="276096"/>
    <xdr:pic>
      <xdr:nvPicPr>
        <xdr:cNvPr id="566" name="Afbeeldin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761" y="8324513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251011</xdr:colOff>
      <xdr:row>211</xdr:row>
      <xdr:rowOff>53788</xdr:rowOff>
    </xdr:from>
    <xdr:ext cx="289383" cy="276096"/>
    <xdr:pic>
      <xdr:nvPicPr>
        <xdr:cNvPr id="567" name="Afbeeldin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761" y="8402618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212</xdr:row>
      <xdr:rowOff>40822</xdr:rowOff>
    </xdr:from>
    <xdr:ext cx="286537" cy="286537"/>
    <xdr:pic>
      <xdr:nvPicPr>
        <xdr:cNvPr id="568" name="Afbeeldin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440374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212</xdr:row>
      <xdr:rowOff>40822</xdr:rowOff>
    </xdr:from>
    <xdr:ext cx="286537" cy="286537"/>
    <xdr:pic>
      <xdr:nvPicPr>
        <xdr:cNvPr id="569" name="Afbeeldin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4403747"/>
          <a:ext cx="286537" cy="286537"/>
        </a:xfrm>
        <a:prstGeom prst="rect">
          <a:avLst/>
        </a:prstGeom>
      </xdr:spPr>
    </xdr:pic>
    <xdr:clientData/>
  </xdr:oneCellAnchor>
  <xdr:oneCellAnchor>
    <xdr:from>
      <xdr:col>3</xdr:col>
      <xdr:colOff>231322</xdr:colOff>
      <xdr:row>214</xdr:row>
      <xdr:rowOff>54429</xdr:rowOff>
    </xdr:from>
    <xdr:ext cx="331322" cy="288942"/>
    <xdr:pic>
      <xdr:nvPicPr>
        <xdr:cNvPr id="570" name="Afbeeldin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715" y="79370465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251011</xdr:colOff>
      <xdr:row>214</xdr:row>
      <xdr:rowOff>53788</xdr:rowOff>
    </xdr:from>
    <xdr:ext cx="289383" cy="276096"/>
    <xdr:pic>
      <xdr:nvPicPr>
        <xdr:cNvPr id="571" name="Afbeeldin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761" y="85197763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218</xdr:row>
      <xdr:rowOff>68035</xdr:rowOff>
    </xdr:from>
    <xdr:ext cx="259447" cy="278256"/>
    <xdr:pic>
      <xdr:nvPicPr>
        <xdr:cNvPr id="575" name="Afbeeldin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8677411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244926</xdr:colOff>
      <xdr:row>231</xdr:row>
      <xdr:rowOff>54428</xdr:rowOff>
    </xdr:from>
    <xdr:ext cx="259447" cy="278256"/>
    <xdr:pic>
      <xdr:nvPicPr>
        <xdr:cNvPr id="582" name="Afbeelding 34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676" y="8410574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232</xdr:row>
      <xdr:rowOff>40822</xdr:rowOff>
    </xdr:from>
    <xdr:ext cx="286537" cy="286537"/>
    <xdr:pic>
      <xdr:nvPicPr>
        <xdr:cNvPr id="583" name="Afbeeldin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987109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232</xdr:row>
      <xdr:rowOff>40822</xdr:rowOff>
    </xdr:from>
    <xdr:ext cx="286537" cy="286537"/>
    <xdr:pic>
      <xdr:nvPicPr>
        <xdr:cNvPr id="584" name="Afbeeldin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8987109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233</xdr:row>
      <xdr:rowOff>40822</xdr:rowOff>
    </xdr:from>
    <xdr:ext cx="286537" cy="286537"/>
    <xdr:pic>
      <xdr:nvPicPr>
        <xdr:cNvPr id="585" name="Afbeeldin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02616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233</xdr:row>
      <xdr:rowOff>40822</xdr:rowOff>
    </xdr:from>
    <xdr:ext cx="286537" cy="286537"/>
    <xdr:pic>
      <xdr:nvPicPr>
        <xdr:cNvPr id="586" name="Afbeeldin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02616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234</xdr:row>
      <xdr:rowOff>68035</xdr:rowOff>
    </xdr:from>
    <xdr:ext cx="259447" cy="278256"/>
    <xdr:pic>
      <xdr:nvPicPr>
        <xdr:cNvPr id="587" name="Afbeeldin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067936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235</xdr:row>
      <xdr:rowOff>68035</xdr:rowOff>
    </xdr:from>
    <xdr:ext cx="259447" cy="278256"/>
    <xdr:pic>
      <xdr:nvPicPr>
        <xdr:cNvPr id="588" name="Afbeeldin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106988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236</xdr:row>
      <xdr:rowOff>68035</xdr:rowOff>
    </xdr:from>
    <xdr:ext cx="259447" cy="278256"/>
    <xdr:pic>
      <xdr:nvPicPr>
        <xdr:cNvPr id="589" name="Afbeeldin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146041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262216</xdr:colOff>
      <xdr:row>237</xdr:row>
      <xdr:rowOff>56030</xdr:rowOff>
    </xdr:from>
    <xdr:ext cx="289383" cy="276096"/>
    <xdr:pic>
      <xdr:nvPicPr>
        <xdr:cNvPr id="592" name="Afbeeldin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363" y="9461126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238</xdr:row>
      <xdr:rowOff>68035</xdr:rowOff>
    </xdr:from>
    <xdr:ext cx="289383" cy="276096"/>
    <xdr:pic>
      <xdr:nvPicPr>
        <xdr:cNvPr id="272" name="Afbeeldin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97141392"/>
          <a:ext cx="289383" cy="276096"/>
        </a:xfrm>
        <a:prstGeom prst="rect">
          <a:avLst/>
        </a:prstGeom>
      </xdr:spPr>
    </xdr:pic>
    <xdr:clientData/>
  </xdr:oneCellAnchor>
  <xdr:oneCellAnchor>
    <xdr:from>
      <xdr:col>3</xdr:col>
      <xdr:colOff>204109</xdr:colOff>
      <xdr:row>238</xdr:row>
      <xdr:rowOff>54428</xdr:rowOff>
    </xdr:from>
    <xdr:ext cx="331322" cy="288942"/>
    <xdr:pic>
      <xdr:nvPicPr>
        <xdr:cNvPr id="273" name="Afbeeldin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2" y="91208678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240</xdr:row>
      <xdr:rowOff>40822</xdr:rowOff>
    </xdr:from>
    <xdr:ext cx="286537" cy="286537"/>
    <xdr:pic>
      <xdr:nvPicPr>
        <xdr:cNvPr id="274" name="Afbeeldin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5930358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240</xdr:row>
      <xdr:rowOff>40822</xdr:rowOff>
    </xdr:from>
    <xdr:ext cx="286537" cy="286537"/>
    <xdr:pic>
      <xdr:nvPicPr>
        <xdr:cNvPr id="275" name="Afbeeldin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5930358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241</xdr:row>
      <xdr:rowOff>68035</xdr:rowOff>
    </xdr:from>
    <xdr:ext cx="259447" cy="278256"/>
    <xdr:pic>
      <xdr:nvPicPr>
        <xdr:cNvPr id="277" name="Afbeeldin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516835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243</xdr:row>
      <xdr:rowOff>68035</xdr:rowOff>
    </xdr:from>
    <xdr:ext cx="259447" cy="278256"/>
    <xdr:pic>
      <xdr:nvPicPr>
        <xdr:cNvPr id="280" name="Afbeeldin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7141392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245</xdr:row>
      <xdr:rowOff>68035</xdr:rowOff>
    </xdr:from>
    <xdr:ext cx="289383" cy="276096"/>
    <xdr:pic>
      <xdr:nvPicPr>
        <xdr:cNvPr id="282" name="Afbeeldin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9832521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246</xdr:row>
      <xdr:rowOff>68035</xdr:rowOff>
    </xdr:from>
    <xdr:ext cx="259447" cy="278256"/>
    <xdr:pic>
      <xdr:nvPicPr>
        <xdr:cNvPr id="284" name="Afbeeldin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793060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248</xdr:row>
      <xdr:rowOff>68035</xdr:rowOff>
    </xdr:from>
    <xdr:ext cx="259447" cy="278256"/>
    <xdr:pic>
      <xdr:nvPicPr>
        <xdr:cNvPr id="286" name="Afbeeldin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911442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249</xdr:row>
      <xdr:rowOff>68035</xdr:rowOff>
    </xdr:from>
    <xdr:ext cx="259447" cy="278256"/>
    <xdr:pic>
      <xdr:nvPicPr>
        <xdr:cNvPr id="287" name="Afbeeldin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995090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250</xdr:row>
      <xdr:rowOff>40822</xdr:rowOff>
    </xdr:from>
    <xdr:ext cx="286537" cy="286537"/>
    <xdr:pic>
      <xdr:nvPicPr>
        <xdr:cNvPr id="288" name="Afbeeldin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67195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250</xdr:row>
      <xdr:rowOff>40822</xdr:rowOff>
    </xdr:from>
    <xdr:ext cx="286537" cy="286537"/>
    <xdr:pic>
      <xdr:nvPicPr>
        <xdr:cNvPr id="289" name="Afbeeldin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967195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252</xdr:row>
      <xdr:rowOff>68035</xdr:rowOff>
    </xdr:from>
    <xdr:ext cx="259447" cy="278256"/>
    <xdr:pic>
      <xdr:nvPicPr>
        <xdr:cNvPr id="290" name="Afbeeldin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10029824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253</xdr:row>
      <xdr:rowOff>68035</xdr:rowOff>
    </xdr:from>
    <xdr:ext cx="289383" cy="276096"/>
    <xdr:pic>
      <xdr:nvPicPr>
        <xdr:cNvPr id="291" name="Afbeeldin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10266589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254</xdr:row>
      <xdr:rowOff>40822</xdr:rowOff>
    </xdr:from>
    <xdr:ext cx="286537" cy="286537"/>
    <xdr:pic>
      <xdr:nvPicPr>
        <xdr:cNvPr id="292" name="Afbeeldin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10066564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254</xdr:row>
      <xdr:rowOff>40822</xdr:rowOff>
    </xdr:from>
    <xdr:ext cx="286537" cy="286537"/>
    <xdr:pic>
      <xdr:nvPicPr>
        <xdr:cNvPr id="295" name="Afbeeldin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10066564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68036</xdr:colOff>
      <xdr:row>255</xdr:row>
      <xdr:rowOff>54429</xdr:rowOff>
    </xdr:from>
    <xdr:ext cx="287830" cy="285370"/>
    <xdr:pic>
      <xdr:nvPicPr>
        <xdr:cNvPr id="296" name="Afbeeldin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117252750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211311</xdr:colOff>
      <xdr:row>268</xdr:row>
      <xdr:rowOff>56028</xdr:rowOff>
    </xdr:from>
    <xdr:ext cx="289383" cy="276096"/>
    <xdr:pic>
      <xdr:nvPicPr>
        <xdr:cNvPr id="312" name="Afbeeldin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458" y="103609587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236124</xdr:colOff>
      <xdr:row>267</xdr:row>
      <xdr:rowOff>56830</xdr:rowOff>
    </xdr:from>
    <xdr:ext cx="259447" cy="278256"/>
    <xdr:pic>
      <xdr:nvPicPr>
        <xdr:cNvPr id="313" name="Afbeeldin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271" y="102848389"/>
          <a:ext cx="259447" cy="278256"/>
        </a:xfrm>
        <a:prstGeom prst="rect">
          <a:avLst/>
        </a:prstGeom>
      </xdr:spPr>
    </xdr:pic>
    <xdr:clientData/>
  </xdr:oneCellAnchor>
  <xdr:oneCellAnchor>
    <xdr:from>
      <xdr:col>4</xdr:col>
      <xdr:colOff>1665989</xdr:colOff>
      <xdr:row>288</xdr:row>
      <xdr:rowOff>0</xdr:rowOff>
    </xdr:from>
    <xdr:ext cx="469169" cy="395391"/>
    <xdr:pic>
      <xdr:nvPicPr>
        <xdr:cNvPr id="331" name="Afbeeldin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390139" y="115618533"/>
          <a:ext cx="469169" cy="395391"/>
        </a:xfrm>
        <a:prstGeom prst="rect">
          <a:avLst/>
        </a:prstGeom>
      </xdr:spPr>
    </xdr:pic>
    <xdr:clientData/>
  </xdr:oneCellAnchor>
  <xdr:oneCellAnchor>
    <xdr:from>
      <xdr:col>2</xdr:col>
      <xdr:colOff>217715</xdr:colOff>
      <xdr:row>52</xdr:row>
      <xdr:rowOff>54428</xdr:rowOff>
    </xdr:from>
    <xdr:ext cx="259447" cy="278256"/>
    <xdr:pic>
      <xdr:nvPicPr>
        <xdr:cNvPr id="12" name="Afbeelding 11">
          <a:extLst>
            <a:ext uri="{FF2B5EF4-FFF2-40B4-BE49-F238E27FC236}">
              <a16:creationId xmlns:a16="http://schemas.microsoft.com/office/drawing/2014/main" id="{FE61CDEC-B515-473C-BE0D-B8F74257C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862" y="1379284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217714</xdr:colOff>
      <xdr:row>55</xdr:row>
      <xdr:rowOff>40822</xdr:rowOff>
    </xdr:from>
    <xdr:ext cx="286537" cy="286537"/>
    <xdr:pic>
      <xdr:nvPicPr>
        <xdr:cNvPr id="13" name="Afbeelding 12">
          <a:extLst>
            <a:ext uri="{FF2B5EF4-FFF2-40B4-BE49-F238E27FC236}">
              <a16:creationId xmlns:a16="http://schemas.microsoft.com/office/drawing/2014/main" id="{EAD05992-DEF6-4017-805C-B313A7674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9861" y="16524675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247330</xdr:colOff>
      <xdr:row>161</xdr:row>
      <xdr:rowOff>43222</xdr:rowOff>
    </xdr:from>
    <xdr:ext cx="259447" cy="278256"/>
    <xdr:pic>
      <xdr:nvPicPr>
        <xdr:cNvPr id="458" name="Afbeelding 457">
          <a:extLst>
            <a:ext uri="{FF2B5EF4-FFF2-40B4-BE49-F238E27FC236}">
              <a16:creationId xmlns:a16="http://schemas.microsoft.com/office/drawing/2014/main" id="{CF8ADAD8-0AD0-44BF-8EAD-0BF8E5A2D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477" y="6282978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162</xdr:row>
      <xdr:rowOff>68035</xdr:rowOff>
    </xdr:from>
    <xdr:ext cx="289383" cy="276096"/>
    <xdr:pic>
      <xdr:nvPicPr>
        <xdr:cNvPr id="459" name="Afbeelding 458">
          <a:extLst>
            <a:ext uri="{FF2B5EF4-FFF2-40B4-BE49-F238E27FC236}">
              <a16:creationId xmlns:a16="http://schemas.microsoft.com/office/drawing/2014/main" id="{0EF7001F-9C3C-44B6-8051-4FBC9813B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68" y="62439976"/>
          <a:ext cx="289383" cy="276096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224117</xdr:colOff>
      <xdr:row>68</xdr:row>
      <xdr:rowOff>56029</xdr:rowOff>
    </xdr:from>
    <xdr:to>
      <xdr:col>2</xdr:col>
      <xdr:colOff>483564</xdr:colOff>
      <xdr:row>68</xdr:row>
      <xdr:rowOff>334285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702D4B4F-F841-49EA-AC08-9D652C89A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19285323"/>
          <a:ext cx="259447" cy="278256"/>
        </a:xfrm>
        <a:prstGeom prst="rect">
          <a:avLst/>
        </a:prstGeom>
      </xdr:spPr>
    </xdr:pic>
    <xdr:clientData/>
  </xdr:twoCellAnchor>
  <xdr:oneCellAnchor>
    <xdr:from>
      <xdr:col>2</xdr:col>
      <xdr:colOff>201706</xdr:colOff>
      <xdr:row>78</xdr:row>
      <xdr:rowOff>33618</xdr:rowOff>
    </xdr:from>
    <xdr:ext cx="286537" cy="286537"/>
    <xdr:pic>
      <xdr:nvPicPr>
        <xdr:cNvPr id="20" name="Afbeelding 19">
          <a:extLst>
            <a:ext uri="{FF2B5EF4-FFF2-40B4-BE49-F238E27FC236}">
              <a16:creationId xmlns:a16="http://schemas.microsoft.com/office/drawing/2014/main" id="{1C2B4CE5-0CCC-4E99-ACFE-72F70B587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3" y="24361589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246529</xdr:colOff>
      <xdr:row>88</xdr:row>
      <xdr:rowOff>89647</xdr:rowOff>
    </xdr:from>
    <xdr:ext cx="259447" cy="278256"/>
    <xdr:pic>
      <xdr:nvPicPr>
        <xdr:cNvPr id="475" name="Afbeelding 474">
          <a:extLst>
            <a:ext uri="{FF2B5EF4-FFF2-40B4-BE49-F238E27FC236}">
              <a16:creationId xmlns:a16="http://schemas.microsoft.com/office/drawing/2014/main" id="{13378E2B-BB84-4511-8868-58AF4B512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6" y="3071532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89</xdr:row>
      <xdr:rowOff>78441</xdr:rowOff>
    </xdr:from>
    <xdr:ext cx="259447" cy="278256"/>
    <xdr:pic>
      <xdr:nvPicPr>
        <xdr:cNvPr id="477" name="Afbeelding 476">
          <a:extLst>
            <a:ext uri="{FF2B5EF4-FFF2-40B4-BE49-F238E27FC236}">
              <a16:creationId xmlns:a16="http://schemas.microsoft.com/office/drawing/2014/main" id="{EB2F21A5-FE51-4786-AB78-14D8165B4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109632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247330</xdr:colOff>
      <xdr:row>92</xdr:row>
      <xdr:rowOff>76841</xdr:rowOff>
    </xdr:from>
    <xdr:ext cx="289383" cy="276096"/>
    <xdr:pic>
      <xdr:nvPicPr>
        <xdr:cNvPr id="52" name="Afbeelding 51">
          <a:extLst>
            <a:ext uri="{FF2B5EF4-FFF2-40B4-BE49-F238E27FC236}">
              <a16:creationId xmlns:a16="http://schemas.microsoft.com/office/drawing/2014/main" id="{E6D4B1B4-AE95-48BC-95B7-E583333C5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477" y="33447959"/>
          <a:ext cx="289383" cy="276096"/>
        </a:xfrm>
        <a:prstGeom prst="rect">
          <a:avLst/>
        </a:prstGeom>
      </xdr:spPr>
    </xdr:pic>
    <xdr:clientData/>
  </xdr:oneCellAnchor>
  <xdr:oneCellAnchor>
    <xdr:from>
      <xdr:col>3</xdr:col>
      <xdr:colOff>217715</xdr:colOff>
      <xdr:row>93</xdr:row>
      <xdr:rowOff>68036</xdr:rowOff>
    </xdr:from>
    <xdr:ext cx="331322" cy="288942"/>
    <xdr:pic>
      <xdr:nvPicPr>
        <xdr:cNvPr id="59" name="Afbeelding 58">
          <a:extLst>
            <a:ext uri="{FF2B5EF4-FFF2-40B4-BE49-F238E27FC236}">
              <a16:creationId xmlns:a16="http://schemas.microsoft.com/office/drawing/2014/main" id="{0F981D7D-FDD0-4E23-AEED-12242C9F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3190" y="40301636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95</xdr:row>
      <xdr:rowOff>68035</xdr:rowOff>
    </xdr:from>
    <xdr:ext cx="259447" cy="278256"/>
    <xdr:pic>
      <xdr:nvPicPr>
        <xdr:cNvPr id="480" name="Afbeelding 479">
          <a:extLst>
            <a:ext uri="{FF2B5EF4-FFF2-40B4-BE49-F238E27FC236}">
              <a16:creationId xmlns:a16="http://schemas.microsoft.com/office/drawing/2014/main" id="{7A781800-4001-49F3-818B-7D372E2B2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108268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96</xdr:row>
      <xdr:rowOff>68035</xdr:rowOff>
    </xdr:from>
    <xdr:ext cx="259447" cy="278256"/>
    <xdr:pic>
      <xdr:nvPicPr>
        <xdr:cNvPr id="481" name="Afbeelding 480">
          <a:extLst>
            <a:ext uri="{FF2B5EF4-FFF2-40B4-BE49-F238E27FC236}">
              <a16:creationId xmlns:a16="http://schemas.microsoft.com/office/drawing/2014/main" id="{B940FA55-8DB7-4A79-A87B-5BC4A0895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4147321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220115</xdr:colOff>
      <xdr:row>100</xdr:row>
      <xdr:rowOff>96853</xdr:rowOff>
    </xdr:from>
    <xdr:ext cx="286537" cy="286537"/>
    <xdr:pic>
      <xdr:nvPicPr>
        <xdr:cNvPr id="482" name="Afbeelding 481">
          <a:extLst>
            <a:ext uri="{FF2B5EF4-FFF2-40B4-BE49-F238E27FC236}">
              <a16:creationId xmlns:a16="http://schemas.microsoft.com/office/drawing/2014/main" id="{6D88976C-37E8-4AF3-9713-2DA23E96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2262" y="38152029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246530</xdr:colOff>
      <xdr:row>117</xdr:row>
      <xdr:rowOff>67235</xdr:rowOff>
    </xdr:from>
    <xdr:ext cx="259447" cy="278256"/>
    <xdr:pic>
      <xdr:nvPicPr>
        <xdr:cNvPr id="494" name="Afbeelding 299">
          <a:extLst>
            <a:ext uri="{FF2B5EF4-FFF2-40B4-BE49-F238E27FC236}">
              <a16:creationId xmlns:a16="http://schemas.microsoft.com/office/drawing/2014/main" id="{F38D9D73-3F11-40A9-B264-68A019343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7" y="4478991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257735</xdr:colOff>
      <xdr:row>122</xdr:row>
      <xdr:rowOff>44824</xdr:rowOff>
    </xdr:from>
    <xdr:ext cx="259447" cy="278256"/>
    <xdr:pic>
      <xdr:nvPicPr>
        <xdr:cNvPr id="502" name="Afbeelding 299">
          <a:extLst>
            <a:ext uri="{FF2B5EF4-FFF2-40B4-BE49-F238E27FC236}">
              <a16:creationId xmlns:a16="http://schemas.microsoft.com/office/drawing/2014/main" id="{563771A7-53E7-4D3A-90C6-0F42E96EC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882" y="4792755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246529</xdr:colOff>
      <xdr:row>137</xdr:row>
      <xdr:rowOff>67236</xdr:rowOff>
    </xdr:from>
    <xdr:ext cx="289383" cy="276096"/>
    <xdr:pic>
      <xdr:nvPicPr>
        <xdr:cNvPr id="504" name="Afbeelding 503">
          <a:extLst>
            <a:ext uri="{FF2B5EF4-FFF2-40B4-BE49-F238E27FC236}">
              <a16:creationId xmlns:a16="http://schemas.microsoft.com/office/drawing/2014/main" id="{2EBF5801-9821-4533-9792-B32FF2675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6" y="5383306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135</xdr:row>
      <xdr:rowOff>44823</xdr:rowOff>
    </xdr:from>
    <xdr:ext cx="289383" cy="276096"/>
    <xdr:pic>
      <xdr:nvPicPr>
        <xdr:cNvPr id="505" name="Afbeelding 504">
          <a:extLst>
            <a:ext uri="{FF2B5EF4-FFF2-40B4-BE49-F238E27FC236}">
              <a16:creationId xmlns:a16="http://schemas.microsoft.com/office/drawing/2014/main" id="{C430817D-D193-424F-8B43-E6C2670A4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5420285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140</xdr:row>
      <xdr:rowOff>78441</xdr:rowOff>
    </xdr:from>
    <xdr:ext cx="286537" cy="286537"/>
    <xdr:pic>
      <xdr:nvPicPr>
        <xdr:cNvPr id="507" name="Afbeelding 393">
          <a:extLst>
            <a:ext uri="{FF2B5EF4-FFF2-40B4-BE49-F238E27FC236}">
              <a16:creationId xmlns:a16="http://schemas.microsoft.com/office/drawing/2014/main" id="{3BCC7B48-B44A-40DC-A393-6A28C6295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6264" y="5502088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142</xdr:row>
      <xdr:rowOff>56030</xdr:rowOff>
    </xdr:from>
    <xdr:ext cx="259447" cy="278256"/>
    <xdr:pic>
      <xdr:nvPicPr>
        <xdr:cNvPr id="511" name="Afbeelding 510">
          <a:extLst>
            <a:ext uri="{FF2B5EF4-FFF2-40B4-BE49-F238E27FC236}">
              <a16:creationId xmlns:a16="http://schemas.microsoft.com/office/drawing/2014/main" id="{D79E2635-F020-4DFB-9DAF-058CA89BC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5578288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144</xdr:row>
      <xdr:rowOff>56030</xdr:rowOff>
    </xdr:from>
    <xdr:ext cx="259447" cy="278256"/>
    <xdr:pic>
      <xdr:nvPicPr>
        <xdr:cNvPr id="68" name="Afbeelding 67">
          <a:extLst>
            <a:ext uri="{FF2B5EF4-FFF2-40B4-BE49-F238E27FC236}">
              <a16:creationId xmlns:a16="http://schemas.microsoft.com/office/drawing/2014/main" id="{D613EC65-B482-4AFE-B16F-6254470BD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5695950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145</xdr:row>
      <xdr:rowOff>78441</xdr:rowOff>
    </xdr:from>
    <xdr:ext cx="259447" cy="278256"/>
    <xdr:pic>
      <xdr:nvPicPr>
        <xdr:cNvPr id="69" name="Afbeelding 68">
          <a:extLst>
            <a:ext uri="{FF2B5EF4-FFF2-40B4-BE49-F238E27FC236}">
              <a16:creationId xmlns:a16="http://schemas.microsoft.com/office/drawing/2014/main" id="{96C3D130-483F-47A7-A0B7-7D9D752FD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5737411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212912</xdr:colOff>
      <xdr:row>147</xdr:row>
      <xdr:rowOff>67235</xdr:rowOff>
    </xdr:from>
    <xdr:ext cx="286537" cy="286537"/>
    <xdr:pic>
      <xdr:nvPicPr>
        <xdr:cNvPr id="70" name="Afbeelding 393">
          <a:extLst>
            <a:ext uri="{FF2B5EF4-FFF2-40B4-BE49-F238E27FC236}">
              <a16:creationId xmlns:a16="http://schemas.microsoft.com/office/drawing/2014/main" id="{19D3ACE6-97C3-4916-B8DB-70E1EB20E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5059" y="5775511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149</xdr:row>
      <xdr:rowOff>78442</xdr:rowOff>
    </xdr:from>
    <xdr:ext cx="289383" cy="276096"/>
    <xdr:pic>
      <xdr:nvPicPr>
        <xdr:cNvPr id="72" name="Afbeelding 71">
          <a:extLst>
            <a:ext uri="{FF2B5EF4-FFF2-40B4-BE49-F238E27FC236}">
              <a16:creationId xmlns:a16="http://schemas.microsoft.com/office/drawing/2014/main" id="{3179CF19-2BF5-4AE2-81A9-6919D1DC0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5656729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152</xdr:row>
      <xdr:rowOff>78441</xdr:rowOff>
    </xdr:from>
    <xdr:ext cx="259447" cy="278256"/>
    <xdr:pic>
      <xdr:nvPicPr>
        <xdr:cNvPr id="74" name="Afbeelding 73">
          <a:extLst>
            <a:ext uri="{FF2B5EF4-FFF2-40B4-BE49-F238E27FC236}">
              <a16:creationId xmlns:a16="http://schemas.microsoft.com/office/drawing/2014/main" id="{CFE7B99F-756A-4A15-BFB4-D80E5B6F3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5933514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153</xdr:row>
      <xdr:rowOff>78442</xdr:rowOff>
    </xdr:from>
    <xdr:ext cx="259447" cy="278256"/>
    <xdr:pic>
      <xdr:nvPicPr>
        <xdr:cNvPr id="75" name="Afbeelding 74">
          <a:extLst>
            <a:ext uri="{FF2B5EF4-FFF2-40B4-BE49-F238E27FC236}">
              <a16:creationId xmlns:a16="http://schemas.microsoft.com/office/drawing/2014/main" id="{243F6F27-A25A-452D-81F6-1DD417828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59727354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154</xdr:row>
      <xdr:rowOff>56030</xdr:rowOff>
    </xdr:from>
    <xdr:ext cx="259447" cy="278256"/>
    <xdr:pic>
      <xdr:nvPicPr>
        <xdr:cNvPr id="76" name="Afbeelding 75">
          <a:extLst>
            <a:ext uri="{FF2B5EF4-FFF2-40B4-BE49-F238E27FC236}">
              <a16:creationId xmlns:a16="http://schemas.microsoft.com/office/drawing/2014/main" id="{B0AA372E-161C-4E3D-B8CF-C4675D5C1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6009714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155</xdr:row>
      <xdr:rowOff>44824</xdr:rowOff>
    </xdr:from>
    <xdr:ext cx="286537" cy="286537"/>
    <xdr:pic>
      <xdr:nvPicPr>
        <xdr:cNvPr id="77" name="Afbeelding 393">
          <a:extLst>
            <a:ext uri="{FF2B5EF4-FFF2-40B4-BE49-F238E27FC236}">
              <a16:creationId xmlns:a16="http://schemas.microsoft.com/office/drawing/2014/main" id="{60CCEDA0-5BBD-4909-9F91-04A16A087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5058" y="60478148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156</xdr:row>
      <xdr:rowOff>56030</xdr:rowOff>
    </xdr:from>
    <xdr:ext cx="289383" cy="276096"/>
    <xdr:pic>
      <xdr:nvPicPr>
        <xdr:cNvPr id="78" name="Afbeelding 77">
          <a:extLst>
            <a:ext uri="{FF2B5EF4-FFF2-40B4-BE49-F238E27FC236}">
              <a16:creationId xmlns:a16="http://schemas.microsoft.com/office/drawing/2014/main" id="{E5049051-DEF9-4E40-B93A-6B4C9F941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3" y="60881559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403411</xdr:colOff>
      <xdr:row>157</xdr:row>
      <xdr:rowOff>44823</xdr:rowOff>
    </xdr:from>
    <xdr:ext cx="286537" cy="286537"/>
    <xdr:pic>
      <xdr:nvPicPr>
        <xdr:cNvPr id="79" name="Afbeelding 393">
          <a:extLst>
            <a:ext uri="{FF2B5EF4-FFF2-40B4-BE49-F238E27FC236}">
              <a16:creationId xmlns:a16="http://schemas.microsoft.com/office/drawing/2014/main" id="{FA5A7183-D61C-431D-8B45-663B4A078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45558" y="5967132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78440</xdr:colOff>
      <xdr:row>157</xdr:row>
      <xdr:rowOff>56030</xdr:rowOff>
    </xdr:from>
    <xdr:ext cx="287830" cy="285370"/>
    <xdr:pic>
      <xdr:nvPicPr>
        <xdr:cNvPr id="82" name="Afbeelding 81">
          <a:extLst>
            <a:ext uri="{FF2B5EF4-FFF2-40B4-BE49-F238E27FC236}">
              <a16:creationId xmlns:a16="http://schemas.microsoft.com/office/drawing/2014/main" id="{E9ADE128-80E1-4695-855C-49F411F81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87" y="59682530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67235</xdr:colOff>
      <xdr:row>158</xdr:row>
      <xdr:rowOff>22411</xdr:rowOff>
    </xdr:from>
    <xdr:ext cx="287830" cy="285370"/>
    <xdr:pic>
      <xdr:nvPicPr>
        <xdr:cNvPr id="84" name="Afbeelding 83">
          <a:extLst>
            <a:ext uri="{FF2B5EF4-FFF2-40B4-BE49-F238E27FC236}">
              <a16:creationId xmlns:a16="http://schemas.microsoft.com/office/drawing/2014/main" id="{826329DF-EE50-43C0-AABD-4A21DE0B2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382" y="62024558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163</xdr:row>
      <xdr:rowOff>78441</xdr:rowOff>
    </xdr:from>
    <xdr:ext cx="286537" cy="286537"/>
    <xdr:pic>
      <xdr:nvPicPr>
        <xdr:cNvPr id="89" name="Afbeelding 88">
          <a:extLst>
            <a:ext uri="{FF2B5EF4-FFF2-40B4-BE49-F238E27FC236}">
              <a16:creationId xmlns:a16="http://schemas.microsoft.com/office/drawing/2014/main" id="{4E91075B-80A7-4F27-B6DE-C1C907F22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7470" y="6404161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165</xdr:row>
      <xdr:rowOff>67235</xdr:rowOff>
    </xdr:from>
    <xdr:ext cx="289383" cy="276096"/>
    <xdr:pic>
      <xdr:nvPicPr>
        <xdr:cNvPr id="91" name="Afbeelding 90">
          <a:extLst>
            <a:ext uri="{FF2B5EF4-FFF2-40B4-BE49-F238E27FC236}">
              <a16:creationId xmlns:a16="http://schemas.microsoft.com/office/drawing/2014/main" id="{A26F56D1-9C04-41FF-BDFC-26F8C385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64422617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167</xdr:row>
      <xdr:rowOff>56029</xdr:rowOff>
    </xdr:from>
    <xdr:ext cx="302559" cy="278256"/>
    <xdr:pic>
      <xdr:nvPicPr>
        <xdr:cNvPr id="92" name="Afbeelding 91">
          <a:extLst>
            <a:ext uri="{FF2B5EF4-FFF2-40B4-BE49-F238E27FC236}">
              <a16:creationId xmlns:a16="http://schemas.microsoft.com/office/drawing/2014/main" id="{69D2972B-5A0B-4155-B49B-060FF8BB8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3" y="65195823"/>
          <a:ext cx="302559" cy="278256"/>
        </a:xfrm>
        <a:prstGeom prst="rect">
          <a:avLst/>
        </a:prstGeom>
      </xdr:spPr>
    </xdr:pic>
    <xdr:clientData/>
  </xdr:oneCellAnchor>
  <xdr:oneCellAnchor>
    <xdr:from>
      <xdr:col>2</xdr:col>
      <xdr:colOff>257735</xdr:colOff>
      <xdr:row>170</xdr:row>
      <xdr:rowOff>44824</xdr:rowOff>
    </xdr:from>
    <xdr:ext cx="259447" cy="278256"/>
    <xdr:pic>
      <xdr:nvPicPr>
        <xdr:cNvPr id="100" name="Afbeelding 99">
          <a:extLst>
            <a:ext uri="{FF2B5EF4-FFF2-40B4-BE49-F238E27FC236}">
              <a16:creationId xmlns:a16="http://schemas.microsoft.com/office/drawing/2014/main" id="{7058DFBC-24EB-4E4F-8113-3AAF7CFF1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882" y="66753442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259335</xdr:colOff>
      <xdr:row>173</xdr:row>
      <xdr:rowOff>54829</xdr:rowOff>
    </xdr:from>
    <xdr:ext cx="259447" cy="278256"/>
    <xdr:pic>
      <xdr:nvPicPr>
        <xdr:cNvPr id="102" name="Afbeelding 101">
          <a:extLst>
            <a:ext uri="{FF2B5EF4-FFF2-40B4-BE49-F238E27FC236}">
              <a16:creationId xmlns:a16="http://schemas.microsoft.com/office/drawing/2014/main" id="{2A7FBA8D-5B8B-4974-9954-22432AAAE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482" y="69116682"/>
          <a:ext cx="259447" cy="278256"/>
        </a:xfrm>
        <a:prstGeom prst="rect">
          <a:avLst/>
        </a:prstGeom>
      </xdr:spPr>
    </xdr:pic>
    <xdr:clientData/>
  </xdr:oneCellAnchor>
  <xdr:oneCellAnchor>
    <xdr:from>
      <xdr:col>3</xdr:col>
      <xdr:colOff>163285</xdr:colOff>
      <xdr:row>185</xdr:row>
      <xdr:rowOff>68035</xdr:rowOff>
    </xdr:from>
    <xdr:ext cx="331322" cy="288942"/>
    <xdr:pic>
      <xdr:nvPicPr>
        <xdr:cNvPr id="126" name="Afbeelding 125">
          <a:extLst>
            <a:ext uri="{FF2B5EF4-FFF2-40B4-BE49-F238E27FC236}">
              <a16:creationId xmlns:a16="http://schemas.microsoft.com/office/drawing/2014/main" id="{9A1F74AD-379E-4FC6-B406-0B2B49B4E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8760" y="74667835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176</xdr:row>
      <xdr:rowOff>68035</xdr:rowOff>
    </xdr:from>
    <xdr:ext cx="259447" cy="278256"/>
    <xdr:pic>
      <xdr:nvPicPr>
        <xdr:cNvPr id="515" name="Afbeelding 514">
          <a:extLst>
            <a:ext uri="{FF2B5EF4-FFF2-40B4-BE49-F238E27FC236}">
              <a16:creationId xmlns:a16="http://schemas.microsoft.com/office/drawing/2014/main" id="{E4CD59AA-8986-4EA2-9514-7FA71E476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7115311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177</xdr:row>
      <xdr:rowOff>68035</xdr:rowOff>
    </xdr:from>
    <xdr:ext cx="259447" cy="278256"/>
    <xdr:pic>
      <xdr:nvPicPr>
        <xdr:cNvPr id="516" name="Afbeelding 515">
          <a:extLst>
            <a:ext uri="{FF2B5EF4-FFF2-40B4-BE49-F238E27FC236}">
              <a16:creationId xmlns:a16="http://schemas.microsoft.com/office/drawing/2014/main" id="{FBF1AC50-8830-460D-8049-7E5D0BDFB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715436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178</xdr:row>
      <xdr:rowOff>68035</xdr:rowOff>
    </xdr:from>
    <xdr:ext cx="259447" cy="278256"/>
    <xdr:pic>
      <xdr:nvPicPr>
        <xdr:cNvPr id="517" name="Afbeelding 516">
          <a:extLst>
            <a:ext uri="{FF2B5EF4-FFF2-40B4-BE49-F238E27FC236}">
              <a16:creationId xmlns:a16="http://schemas.microsoft.com/office/drawing/2014/main" id="{C9ED10B9-608B-4356-9FEF-7BAEAEE5F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71934160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179</xdr:row>
      <xdr:rowOff>40822</xdr:rowOff>
    </xdr:from>
    <xdr:ext cx="286537" cy="286537"/>
    <xdr:pic>
      <xdr:nvPicPr>
        <xdr:cNvPr id="518" name="Afbeelding 517">
          <a:extLst>
            <a:ext uri="{FF2B5EF4-FFF2-40B4-BE49-F238E27FC236}">
              <a16:creationId xmlns:a16="http://schemas.microsoft.com/office/drawing/2014/main" id="{ED33B140-B021-45F1-A6DB-D067E0EAC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22974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179</xdr:row>
      <xdr:rowOff>40822</xdr:rowOff>
    </xdr:from>
    <xdr:ext cx="286537" cy="286537"/>
    <xdr:pic>
      <xdr:nvPicPr>
        <xdr:cNvPr id="519" name="Afbeelding 518">
          <a:extLst>
            <a:ext uri="{FF2B5EF4-FFF2-40B4-BE49-F238E27FC236}">
              <a16:creationId xmlns:a16="http://schemas.microsoft.com/office/drawing/2014/main" id="{CE507521-ADA5-4A52-A2FB-7DEE5DAED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22974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180</xdr:row>
      <xdr:rowOff>68035</xdr:rowOff>
    </xdr:from>
    <xdr:ext cx="289383" cy="276096"/>
    <xdr:pic>
      <xdr:nvPicPr>
        <xdr:cNvPr id="537" name="Afbeelding 536">
          <a:extLst>
            <a:ext uri="{FF2B5EF4-FFF2-40B4-BE49-F238E27FC236}">
              <a16:creationId xmlns:a16="http://schemas.microsoft.com/office/drawing/2014/main" id="{BFBF70F3-217E-4DF0-A740-D2C5C27FC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271521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181</xdr:row>
      <xdr:rowOff>68035</xdr:rowOff>
    </xdr:from>
    <xdr:ext cx="289383" cy="276096"/>
    <xdr:pic>
      <xdr:nvPicPr>
        <xdr:cNvPr id="538" name="Afbeelding 537">
          <a:extLst>
            <a:ext uri="{FF2B5EF4-FFF2-40B4-BE49-F238E27FC236}">
              <a16:creationId xmlns:a16="http://schemas.microsoft.com/office/drawing/2014/main" id="{9FC389F8-6170-407B-ABBA-B5065EED3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310573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182</xdr:row>
      <xdr:rowOff>68035</xdr:rowOff>
    </xdr:from>
    <xdr:ext cx="289383" cy="276096"/>
    <xdr:pic>
      <xdr:nvPicPr>
        <xdr:cNvPr id="539" name="Afbeelding 538">
          <a:extLst>
            <a:ext uri="{FF2B5EF4-FFF2-40B4-BE49-F238E27FC236}">
              <a16:creationId xmlns:a16="http://schemas.microsoft.com/office/drawing/2014/main" id="{98E580F6-7E86-4C62-9F95-544C5F015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349626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183</xdr:row>
      <xdr:rowOff>40822</xdr:rowOff>
    </xdr:from>
    <xdr:ext cx="286537" cy="286537"/>
    <xdr:pic>
      <xdr:nvPicPr>
        <xdr:cNvPr id="540" name="Afbeelding 539">
          <a:extLst>
            <a:ext uri="{FF2B5EF4-FFF2-40B4-BE49-F238E27FC236}">
              <a16:creationId xmlns:a16="http://schemas.microsoft.com/office/drawing/2014/main" id="{56EB99E2-25C6-46BB-AA2C-44FAD9E42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38595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183</xdr:row>
      <xdr:rowOff>40822</xdr:rowOff>
    </xdr:from>
    <xdr:ext cx="286537" cy="286537"/>
    <xdr:pic>
      <xdr:nvPicPr>
        <xdr:cNvPr id="541" name="Afbeelding 540">
          <a:extLst>
            <a:ext uri="{FF2B5EF4-FFF2-40B4-BE49-F238E27FC236}">
              <a16:creationId xmlns:a16="http://schemas.microsoft.com/office/drawing/2014/main" id="{269ECFD5-58FD-4B55-AD91-E3EB590BF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385957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184</xdr:row>
      <xdr:rowOff>68035</xdr:rowOff>
    </xdr:from>
    <xdr:ext cx="289383" cy="276096"/>
    <xdr:pic>
      <xdr:nvPicPr>
        <xdr:cNvPr id="140" name="Afbeelding 139">
          <a:extLst>
            <a:ext uri="{FF2B5EF4-FFF2-40B4-BE49-F238E27FC236}">
              <a16:creationId xmlns:a16="http://schemas.microsoft.com/office/drawing/2014/main" id="{69632BCD-7C0F-4C62-A43D-232094FF3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427731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185</xdr:row>
      <xdr:rowOff>40822</xdr:rowOff>
    </xdr:from>
    <xdr:ext cx="286537" cy="286537"/>
    <xdr:pic>
      <xdr:nvPicPr>
        <xdr:cNvPr id="141" name="Afbeelding 140">
          <a:extLst>
            <a:ext uri="{FF2B5EF4-FFF2-40B4-BE49-F238E27FC236}">
              <a16:creationId xmlns:a16="http://schemas.microsoft.com/office/drawing/2014/main" id="{7198A2B3-B831-4A5E-90F0-AED733D1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46406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185</xdr:row>
      <xdr:rowOff>40822</xdr:rowOff>
    </xdr:from>
    <xdr:ext cx="286537" cy="286537"/>
    <xdr:pic>
      <xdr:nvPicPr>
        <xdr:cNvPr id="142" name="Afbeelding 141">
          <a:extLst>
            <a:ext uri="{FF2B5EF4-FFF2-40B4-BE49-F238E27FC236}">
              <a16:creationId xmlns:a16="http://schemas.microsoft.com/office/drawing/2014/main" id="{8FCC94B3-B966-434D-81C1-AF6EAFD38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9071" y="7464062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68036</xdr:colOff>
      <xdr:row>174</xdr:row>
      <xdr:rowOff>54429</xdr:rowOff>
    </xdr:from>
    <xdr:ext cx="287830" cy="285370"/>
    <xdr:pic>
      <xdr:nvPicPr>
        <xdr:cNvPr id="143" name="Afbeelding 142">
          <a:extLst>
            <a:ext uri="{FF2B5EF4-FFF2-40B4-BE49-F238E27FC236}">
              <a16:creationId xmlns:a16="http://schemas.microsoft.com/office/drawing/2014/main" id="{DF5C1515-CB2B-4CC4-8AFF-B25C4E2B1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786" y="70358454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449036</xdr:colOff>
      <xdr:row>174</xdr:row>
      <xdr:rowOff>54428</xdr:rowOff>
    </xdr:from>
    <xdr:ext cx="259447" cy="278256"/>
    <xdr:pic>
      <xdr:nvPicPr>
        <xdr:cNvPr id="144" name="Afbeelding 143">
          <a:extLst>
            <a:ext uri="{FF2B5EF4-FFF2-40B4-BE49-F238E27FC236}">
              <a16:creationId xmlns:a16="http://schemas.microsoft.com/office/drawing/2014/main" id="{7017534F-3995-409B-B962-965620C26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6" y="7035845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175</xdr:row>
      <xdr:rowOff>68035</xdr:rowOff>
    </xdr:from>
    <xdr:ext cx="289383" cy="276096"/>
    <xdr:pic>
      <xdr:nvPicPr>
        <xdr:cNvPr id="145" name="Afbeelding 144">
          <a:extLst>
            <a:ext uri="{FF2B5EF4-FFF2-40B4-BE49-F238E27FC236}">
              <a16:creationId xmlns:a16="http://schemas.microsoft.com/office/drawing/2014/main" id="{0926516A-51BA-40A2-BEC7-A954FF7F8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71" y="7076258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67235</xdr:colOff>
      <xdr:row>188</xdr:row>
      <xdr:rowOff>78441</xdr:rowOff>
    </xdr:from>
    <xdr:ext cx="287830" cy="285370"/>
    <xdr:pic>
      <xdr:nvPicPr>
        <xdr:cNvPr id="9" name="Afbeelding 8">
          <a:extLst>
            <a:ext uri="{FF2B5EF4-FFF2-40B4-BE49-F238E27FC236}">
              <a16:creationId xmlns:a16="http://schemas.microsoft.com/office/drawing/2014/main" id="{0BED4581-3E0F-4D3E-9817-B245ED34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382" y="75023382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470648</xdr:colOff>
      <xdr:row>188</xdr:row>
      <xdr:rowOff>78441</xdr:rowOff>
    </xdr:from>
    <xdr:ext cx="289383" cy="276096"/>
    <xdr:pic>
      <xdr:nvPicPr>
        <xdr:cNvPr id="11" name="Afbeelding 10">
          <a:extLst>
            <a:ext uri="{FF2B5EF4-FFF2-40B4-BE49-F238E27FC236}">
              <a16:creationId xmlns:a16="http://schemas.microsoft.com/office/drawing/2014/main" id="{98DA6213-0793-448B-841D-8CD497B1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795" y="7264773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192</xdr:row>
      <xdr:rowOff>56030</xdr:rowOff>
    </xdr:from>
    <xdr:ext cx="289383" cy="276096"/>
    <xdr:pic>
      <xdr:nvPicPr>
        <xdr:cNvPr id="14" name="Afbeelding 13">
          <a:extLst>
            <a:ext uri="{FF2B5EF4-FFF2-40B4-BE49-F238E27FC236}">
              <a16:creationId xmlns:a16="http://schemas.microsoft.com/office/drawing/2014/main" id="{FF312E34-22A1-4CB3-890E-36E73CA26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7656979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215</xdr:row>
      <xdr:rowOff>56030</xdr:rowOff>
    </xdr:from>
    <xdr:ext cx="286537" cy="286537"/>
    <xdr:pic>
      <xdr:nvPicPr>
        <xdr:cNvPr id="17" name="Afbeelding 16">
          <a:extLst>
            <a:ext uri="{FF2B5EF4-FFF2-40B4-BE49-F238E27FC236}">
              <a16:creationId xmlns:a16="http://schemas.microsoft.com/office/drawing/2014/main" id="{AAEAAAA3-92F6-40B5-B446-575F6E91C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6265" y="85590530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89647</xdr:colOff>
      <xdr:row>219</xdr:row>
      <xdr:rowOff>67235</xdr:rowOff>
    </xdr:from>
    <xdr:ext cx="287830" cy="285370"/>
    <xdr:pic>
      <xdr:nvPicPr>
        <xdr:cNvPr id="18" name="Afbeelding 17">
          <a:extLst>
            <a:ext uri="{FF2B5EF4-FFF2-40B4-BE49-F238E27FC236}">
              <a16:creationId xmlns:a16="http://schemas.microsoft.com/office/drawing/2014/main" id="{5911E7B4-C419-43C9-AC50-DB4552CD9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4" y="86778353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481852</xdr:colOff>
      <xdr:row>219</xdr:row>
      <xdr:rowOff>67235</xdr:rowOff>
    </xdr:from>
    <xdr:ext cx="259447" cy="278256"/>
    <xdr:pic>
      <xdr:nvPicPr>
        <xdr:cNvPr id="22" name="Afbeelding 21">
          <a:extLst>
            <a:ext uri="{FF2B5EF4-FFF2-40B4-BE49-F238E27FC236}">
              <a16:creationId xmlns:a16="http://schemas.microsoft.com/office/drawing/2014/main" id="{DB6E86B6-2FFE-410B-AECE-B77089972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9" y="8677835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89647</xdr:colOff>
      <xdr:row>220</xdr:row>
      <xdr:rowOff>78441</xdr:rowOff>
    </xdr:from>
    <xdr:ext cx="287830" cy="285370"/>
    <xdr:pic>
      <xdr:nvPicPr>
        <xdr:cNvPr id="23" name="Afbeelding 22">
          <a:extLst>
            <a:ext uri="{FF2B5EF4-FFF2-40B4-BE49-F238E27FC236}">
              <a16:creationId xmlns:a16="http://schemas.microsoft.com/office/drawing/2014/main" id="{36F4E1E6-3631-4421-9FC0-8C8C63E8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4" y="87181765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448235</xdr:colOff>
      <xdr:row>220</xdr:row>
      <xdr:rowOff>78441</xdr:rowOff>
    </xdr:from>
    <xdr:ext cx="289383" cy="276096"/>
    <xdr:pic>
      <xdr:nvPicPr>
        <xdr:cNvPr id="24" name="Afbeelding 23">
          <a:extLst>
            <a:ext uri="{FF2B5EF4-FFF2-40B4-BE49-F238E27FC236}">
              <a16:creationId xmlns:a16="http://schemas.microsoft.com/office/drawing/2014/main" id="{6603047C-120A-4B87-916D-A4325E631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382" y="8718176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79242</xdr:colOff>
      <xdr:row>221</xdr:row>
      <xdr:rowOff>54429</xdr:rowOff>
    </xdr:from>
    <xdr:ext cx="287830" cy="285370"/>
    <xdr:pic>
      <xdr:nvPicPr>
        <xdr:cNvPr id="46" name="Afbeelding 45">
          <a:extLst>
            <a:ext uri="{FF2B5EF4-FFF2-40B4-BE49-F238E27FC236}">
              <a16:creationId xmlns:a16="http://schemas.microsoft.com/office/drawing/2014/main" id="{76831D8B-A2E0-45F6-9136-87BFFD391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389" y="74607164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482654</xdr:colOff>
      <xdr:row>221</xdr:row>
      <xdr:rowOff>65634</xdr:rowOff>
    </xdr:from>
    <xdr:ext cx="259447" cy="278256"/>
    <xdr:pic>
      <xdr:nvPicPr>
        <xdr:cNvPr id="48" name="Afbeelding 47">
          <a:extLst>
            <a:ext uri="{FF2B5EF4-FFF2-40B4-BE49-F238E27FC236}">
              <a16:creationId xmlns:a16="http://schemas.microsoft.com/office/drawing/2014/main" id="{1995F1F9-7EA1-4514-B00C-FE5CCB496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801" y="7461836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67235</xdr:colOff>
      <xdr:row>222</xdr:row>
      <xdr:rowOff>78441</xdr:rowOff>
    </xdr:from>
    <xdr:ext cx="287830" cy="285370"/>
    <xdr:pic>
      <xdr:nvPicPr>
        <xdr:cNvPr id="49" name="Afbeelding 48">
          <a:extLst>
            <a:ext uri="{FF2B5EF4-FFF2-40B4-BE49-F238E27FC236}">
              <a16:creationId xmlns:a16="http://schemas.microsoft.com/office/drawing/2014/main" id="{057B860B-5784-4E06-9DA1-66B74BD8D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382" y="75023382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448236</xdr:colOff>
      <xdr:row>222</xdr:row>
      <xdr:rowOff>67235</xdr:rowOff>
    </xdr:from>
    <xdr:ext cx="289383" cy="276096"/>
    <xdr:pic>
      <xdr:nvPicPr>
        <xdr:cNvPr id="50" name="Afbeelding 49">
          <a:extLst>
            <a:ext uri="{FF2B5EF4-FFF2-40B4-BE49-F238E27FC236}">
              <a16:creationId xmlns:a16="http://schemas.microsoft.com/office/drawing/2014/main" id="{36619315-049A-4F13-8AE6-254C233C3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383" y="75012176"/>
          <a:ext cx="289383" cy="276096"/>
        </a:xfrm>
        <a:prstGeom prst="rect">
          <a:avLst/>
        </a:prstGeom>
      </xdr:spPr>
    </xdr:pic>
    <xdr:clientData/>
  </xdr:oneCellAnchor>
  <xdr:oneCellAnchor>
    <xdr:from>
      <xdr:col>3</xdr:col>
      <xdr:colOff>241726</xdr:colOff>
      <xdr:row>227</xdr:row>
      <xdr:rowOff>56829</xdr:rowOff>
    </xdr:from>
    <xdr:ext cx="331322" cy="288942"/>
    <xdr:pic>
      <xdr:nvPicPr>
        <xdr:cNvPr id="453" name="Afbeelding 452">
          <a:extLst>
            <a:ext uri="{FF2B5EF4-FFF2-40B4-BE49-F238E27FC236}">
              <a16:creationId xmlns:a16="http://schemas.microsoft.com/office/drawing/2014/main" id="{A6C09BF2-0102-452E-AD7D-23CA3CAC1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520" y="87922153"/>
          <a:ext cx="331322" cy="288942"/>
        </a:xfrm>
        <a:prstGeom prst="rect">
          <a:avLst/>
        </a:prstGeom>
      </xdr:spPr>
    </xdr:pic>
    <xdr:clientData/>
  </xdr:oneCellAnchor>
  <xdr:oneCellAnchor>
    <xdr:from>
      <xdr:col>2</xdr:col>
      <xdr:colOff>258535</xdr:colOff>
      <xdr:row>225</xdr:row>
      <xdr:rowOff>68035</xdr:rowOff>
    </xdr:from>
    <xdr:ext cx="259447" cy="278256"/>
    <xdr:pic>
      <xdr:nvPicPr>
        <xdr:cNvPr id="454" name="Afbeelding 453">
          <a:extLst>
            <a:ext uri="{FF2B5EF4-FFF2-40B4-BE49-F238E27FC236}">
              <a16:creationId xmlns:a16="http://schemas.microsoft.com/office/drawing/2014/main" id="{9B5C7F17-E757-4CBF-B481-79DDCAE07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682" y="76189594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227</xdr:row>
      <xdr:rowOff>22412</xdr:rowOff>
    </xdr:from>
    <xdr:ext cx="286537" cy="286537"/>
    <xdr:pic>
      <xdr:nvPicPr>
        <xdr:cNvPr id="455" name="Afbeelding 454">
          <a:extLst>
            <a:ext uri="{FF2B5EF4-FFF2-40B4-BE49-F238E27FC236}">
              <a16:creationId xmlns:a16="http://schemas.microsoft.com/office/drawing/2014/main" id="{560DC325-636F-480E-A8FC-B159E0915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3468" y="76928383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228</xdr:row>
      <xdr:rowOff>68035</xdr:rowOff>
    </xdr:from>
    <xdr:ext cx="289383" cy="276096"/>
    <xdr:pic>
      <xdr:nvPicPr>
        <xdr:cNvPr id="456" name="Afbeelding 455">
          <a:extLst>
            <a:ext uri="{FF2B5EF4-FFF2-40B4-BE49-F238E27FC236}">
              <a16:creationId xmlns:a16="http://schemas.microsoft.com/office/drawing/2014/main" id="{4045BE76-6322-428F-8712-F05B8CE71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468" y="77366211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231321</xdr:colOff>
      <xdr:row>229</xdr:row>
      <xdr:rowOff>40822</xdr:rowOff>
    </xdr:from>
    <xdr:ext cx="286537" cy="286537"/>
    <xdr:pic>
      <xdr:nvPicPr>
        <xdr:cNvPr id="457" name="Afbeelding 456">
          <a:extLst>
            <a:ext uri="{FF2B5EF4-FFF2-40B4-BE49-F238E27FC236}">
              <a16:creationId xmlns:a16="http://schemas.microsoft.com/office/drawing/2014/main" id="{F20F6C81-E82C-45DC-8DB9-A91158837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73468" y="77731204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226</xdr:row>
      <xdr:rowOff>56030</xdr:rowOff>
    </xdr:from>
    <xdr:ext cx="289383" cy="276096"/>
    <xdr:pic>
      <xdr:nvPicPr>
        <xdr:cNvPr id="469" name="Afbeelding 468">
          <a:extLst>
            <a:ext uri="{FF2B5EF4-FFF2-40B4-BE49-F238E27FC236}">
              <a16:creationId xmlns:a16="http://schemas.microsoft.com/office/drawing/2014/main" id="{22F44CE5-C1DC-4692-A09E-03E07CB9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7656979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262</xdr:row>
      <xdr:rowOff>44823</xdr:rowOff>
    </xdr:from>
    <xdr:ext cx="286537" cy="286537"/>
    <xdr:pic>
      <xdr:nvPicPr>
        <xdr:cNvPr id="21" name="Afbeelding 20">
          <a:extLst>
            <a:ext uri="{FF2B5EF4-FFF2-40B4-BE49-F238E27FC236}">
              <a16:creationId xmlns:a16="http://schemas.microsoft.com/office/drawing/2014/main" id="{DC4EE6E9-17EE-4590-81E8-195DB30F4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6265" y="101245147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272</xdr:row>
      <xdr:rowOff>33618</xdr:rowOff>
    </xdr:from>
    <xdr:ext cx="259447" cy="278256"/>
    <xdr:pic>
      <xdr:nvPicPr>
        <xdr:cNvPr id="43" name="Afbeelding 42">
          <a:extLst>
            <a:ext uri="{FF2B5EF4-FFF2-40B4-BE49-F238E27FC236}">
              <a16:creationId xmlns:a16="http://schemas.microsoft.com/office/drawing/2014/main" id="{68097DE2-9DD8-499A-B9F1-D625648E3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104001794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190499</xdr:colOff>
      <xdr:row>269</xdr:row>
      <xdr:rowOff>78440</xdr:rowOff>
    </xdr:from>
    <xdr:ext cx="286537" cy="286537"/>
    <xdr:pic>
      <xdr:nvPicPr>
        <xdr:cNvPr id="51" name="Afbeelding 50">
          <a:extLst>
            <a:ext uri="{FF2B5EF4-FFF2-40B4-BE49-F238E27FC236}">
              <a16:creationId xmlns:a16="http://schemas.microsoft.com/office/drawing/2014/main" id="{39BE3348-6084-4331-91E5-31627CEAC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32646" y="104024205"/>
          <a:ext cx="286537" cy="286537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224117</xdr:colOff>
      <xdr:row>35</xdr:row>
      <xdr:rowOff>56029</xdr:rowOff>
    </xdr:from>
    <xdr:to>
      <xdr:col>2</xdr:col>
      <xdr:colOff>483564</xdr:colOff>
      <xdr:row>35</xdr:row>
      <xdr:rowOff>334285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1AFB5F04-9F30-4AA0-BA19-F2A41756A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9872382"/>
          <a:ext cx="259447" cy="278256"/>
        </a:xfrm>
        <a:prstGeom prst="rect">
          <a:avLst/>
        </a:prstGeom>
      </xdr:spPr>
    </xdr:pic>
    <xdr:clientData/>
  </xdr:twoCellAnchor>
  <xdr:oneCellAnchor>
    <xdr:from>
      <xdr:col>3</xdr:col>
      <xdr:colOff>224120</xdr:colOff>
      <xdr:row>168</xdr:row>
      <xdr:rowOff>44824</xdr:rowOff>
    </xdr:from>
    <xdr:ext cx="331322" cy="288942"/>
    <xdr:pic>
      <xdr:nvPicPr>
        <xdr:cNvPr id="53" name="Afbeelding 52">
          <a:extLst>
            <a:ext uri="{FF2B5EF4-FFF2-40B4-BE49-F238E27FC236}">
              <a16:creationId xmlns:a16="http://schemas.microsoft.com/office/drawing/2014/main" id="{70066328-9B94-44A8-9405-E0B48380E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914" y="66753442"/>
          <a:ext cx="331322" cy="288942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224117</xdr:colOff>
      <xdr:row>40</xdr:row>
      <xdr:rowOff>67235</xdr:rowOff>
    </xdr:from>
    <xdr:to>
      <xdr:col>2</xdr:col>
      <xdr:colOff>489966</xdr:colOff>
      <xdr:row>40</xdr:row>
      <xdr:rowOff>345491</xdr:rowOff>
    </xdr:to>
    <xdr:pic>
      <xdr:nvPicPr>
        <xdr:cNvPr id="448" name="Afbeelding 447">
          <a:extLst>
            <a:ext uri="{FF2B5EF4-FFF2-40B4-BE49-F238E27FC236}">
              <a16:creationId xmlns:a16="http://schemas.microsoft.com/office/drawing/2014/main" id="{4D003D3D-18FE-4713-B069-1594F813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11844617"/>
          <a:ext cx="265849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212911</xdr:colOff>
      <xdr:row>43</xdr:row>
      <xdr:rowOff>56029</xdr:rowOff>
    </xdr:from>
    <xdr:to>
      <xdr:col>2</xdr:col>
      <xdr:colOff>478760</xdr:colOff>
      <xdr:row>43</xdr:row>
      <xdr:rowOff>334285</xdr:rowOff>
    </xdr:to>
    <xdr:pic>
      <xdr:nvPicPr>
        <xdr:cNvPr id="451" name="Afbeelding 450">
          <a:extLst>
            <a:ext uri="{FF2B5EF4-FFF2-40B4-BE49-F238E27FC236}">
              <a16:creationId xmlns:a16="http://schemas.microsoft.com/office/drawing/2014/main" id="{8182B717-BE1C-4365-B44D-3A38D0D7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" y="13010029"/>
          <a:ext cx="265849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201705</xdr:colOff>
      <xdr:row>41</xdr:row>
      <xdr:rowOff>56029</xdr:rowOff>
    </xdr:from>
    <xdr:to>
      <xdr:col>2</xdr:col>
      <xdr:colOff>467554</xdr:colOff>
      <xdr:row>41</xdr:row>
      <xdr:rowOff>334285</xdr:rowOff>
    </xdr:to>
    <xdr:pic>
      <xdr:nvPicPr>
        <xdr:cNvPr id="452" name="Afbeelding 451">
          <a:extLst>
            <a:ext uri="{FF2B5EF4-FFF2-40B4-BE49-F238E27FC236}">
              <a16:creationId xmlns:a16="http://schemas.microsoft.com/office/drawing/2014/main" id="{F6A92D20-266E-4463-880C-AA6D4E164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2" y="12225617"/>
          <a:ext cx="265849" cy="278256"/>
        </a:xfrm>
        <a:prstGeom prst="rect">
          <a:avLst/>
        </a:prstGeom>
      </xdr:spPr>
    </xdr:pic>
    <xdr:clientData/>
  </xdr:twoCellAnchor>
  <xdr:twoCellAnchor>
    <xdr:from>
      <xdr:col>12</xdr:col>
      <xdr:colOff>1005168</xdr:colOff>
      <xdr:row>24</xdr:row>
      <xdr:rowOff>0</xdr:rowOff>
    </xdr:from>
    <xdr:to>
      <xdr:col>14</xdr:col>
      <xdr:colOff>14568</xdr:colOff>
      <xdr:row>27</xdr:row>
      <xdr:rowOff>98611</xdr:rowOff>
    </xdr:to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C75A7655-5C59-59CD-696D-CAB13C796ABE}"/>
            </a:ext>
          </a:extLst>
        </xdr:cNvPr>
        <xdr:cNvSpPr txBox="1"/>
      </xdr:nvSpPr>
      <xdr:spPr>
        <a:xfrm>
          <a:off x="13634197" y="586291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BE" sz="1100"/>
        </a:p>
      </xdr:txBody>
    </xdr:sp>
    <xdr:clientData/>
  </xdr:twoCellAnchor>
  <xdr:twoCellAnchor editAs="oneCell">
    <xdr:from>
      <xdr:col>2</xdr:col>
      <xdr:colOff>246530</xdr:colOff>
      <xdr:row>8</xdr:row>
      <xdr:rowOff>44823</xdr:rowOff>
    </xdr:from>
    <xdr:to>
      <xdr:col>2</xdr:col>
      <xdr:colOff>512379</xdr:colOff>
      <xdr:row>8</xdr:row>
      <xdr:rowOff>323079</xdr:rowOff>
    </xdr:to>
    <xdr:pic>
      <xdr:nvPicPr>
        <xdr:cNvPr id="450" name="Afbeelding 449">
          <a:extLst>
            <a:ext uri="{FF2B5EF4-FFF2-40B4-BE49-F238E27FC236}">
              <a16:creationId xmlns:a16="http://schemas.microsoft.com/office/drawing/2014/main" id="{BB740E6B-6D7B-43A7-8C53-F666C15D5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7" y="3193676"/>
          <a:ext cx="265849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11</xdr:row>
      <xdr:rowOff>67235</xdr:rowOff>
    </xdr:from>
    <xdr:to>
      <xdr:col>2</xdr:col>
      <xdr:colOff>366271</xdr:colOff>
      <xdr:row>11</xdr:row>
      <xdr:rowOff>352605</xdr:rowOff>
    </xdr:to>
    <xdr:pic>
      <xdr:nvPicPr>
        <xdr:cNvPr id="461" name="Afbeelding 460">
          <a:extLst>
            <a:ext uri="{FF2B5EF4-FFF2-40B4-BE49-F238E27FC236}">
              <a16:creationId xmlns:a16="http://schemas.microsoft.com/office/drawing/2014/main" id="{2E2A59BF-4A5C-4023-A455-8D9BFCBDE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88" y="4392706"/>
          <a:ext cx="287830" cy="285370"/>
        </a:xfrm>
        <a:prstGeom prst="rect">
          <a:avLst/>
        </a:prstGeom>
      </xdr:spPr>
    </xdr:pic>
    <xdr:clientData/>
  </xdr:twoCellAnchor>
  <xdr:twoCellAnchor editAs="oneCell">
    <xdr:from>
      <xdr:col>2</xdr:col>
      <xdr:colOff>481853</xdr:colOff>
      <xdr:row>11</xdr:row>
      <xdr:rowOff>44823</xdr:rowOff>
    </xdr:from>
    <xdr:to>
      <xdr:col>2</xdr:col>
      <xdr:colOff>741300</xdr:colOff>
      <xdr:row>11</xdr:row>
      <xdr:rowOff>323079</xdr:rowOff>
    </xdr:to>
    <xdr:pic>
      <xdr:nvPicPr>
        <xdr:cNvPr id="462" name="Afbeelding 461">
          <a:extLst>
            <a:ext uri="{FF2B5EF4-FFF2-40B4-BE49-F238E27FC236}">
              <a16:creationId xmlns:a16="http://schemas.microsoft.com/office/drawing/2014/main" id="{491540BF-74BB-4F9E-9DE1-18B2F1332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370294"/>
          <a:ext cx="259447" cy="278256"/>
        </a:xfrm>
        <a:prstGeom prst="rect">
          <a:avLst/>
        </a:prstGeom>
      </xdr:spPr>
    </xdr:pic>
    <xdr:clientData/>
  </xdr:twoCellAnchor>
  <xdr:oneCellAnchor>
    <xdr:from>
      <xdr:col>2</xdr:col>
      <xdr:colOff>224118</xdr:colOff>
      <xdr:row>10</xdr:row>
      <xdr:rowOff>89647</xdr:rowOff>
    </xdr:from>
    <xdr:ext cx="289383" cy="276096"/>
    <xdr:pic>
      <xdr:nvPicPr>
        <xdr:cNvPr id="463" name="Afbeelding 462">
          <a:extLst>
            <a:ext uri="{FF2B5EF4-FFF2-40B4-BE49-F238E27FC236}">
              <a16:creationId xmlns:a16="http://schemas.microsoft.com/office/drawing/2014/main" id="{EE19BC59-F925-44D8-B9BB-366048D22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402291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12</xdr:row>
      <xdr:rowOff>33617</xdr:rowOff>
    </xdr:from>
    <xdr:ext cx="289383" cy="276096"/>
    <xdr:pic>
      <xdr:nvPicPr>
        <xdr:cNvPr id="467" name="Afbeelding 466">
          <a:extLst>
            <a:ext uri="{FF2B5EF4-FFF2-40B4-BE49-F238E27FC236}">
              <a16:creationId xmlns:a16="http://schemas.microsoft.com/office/drawing/2014/main" id="{65AA371D-03F8-4FDF-8E10-E7922C157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4751293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13</xdr:row>
      <xdr:rowOff>67235</xdr:rowOff>
    </xdr:from>
    <xdr:ext cx="289383" cy="276096"/>
    <xdr:pic>
      <xdr:nvPicPr>
        <xdr:cNvPr id="484" name="Afbeelding 483">
          <a:extLst>
            <a:ext uri="{FF2B5EF4-FFF2-40B4-BE49-F238E27FC236}">
              <a16:creationId xmlns:a16="http://schemas.microsoft.com/office/drawing/2014/main" id="{ED3D3AE0-6DF2-4314-8F7C-C8D314945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5177117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235323</xdr:colOff>
      <xdr:row>14</xdr:row>
      <xdr:rowOff>56029</xdr:rowOff>
    </xdr:from>
    <xdr:ext cx="289383" cy="276096"/>
    <xdr:pic>
      <xdr:nvPicPr>
        <xdr:cNvPr id="486" name="Afbeelding 485">
          <a:extLst>
            <a:ext uri="{FF2B5EF4-FFF2-40B4-BE49-F238E27FC236}">
              <a16:creationId xmlns:a16="http://schemas.microsoft.com/office/drawing/2014/main" id="{1C231014-F8A7-47FA-9615-CC59E612C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5558117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25</xdr:row>
      <xdr:rowOff>33618</xdr:rowOff>
    </xdr:from>
    <xdr:ext cx="281219" cy="268941"/>
    <xdr:pic>
      <xdr:nvPicPr>
        <xdr:cNvPr id="509" name="Afbeelding 508">
          <a:extLst>
            <a:ext uri="{FF2B5EF4-FFF2-40B4-BE49-F238E27FC236}">
              <a16:creationId xmlns:a16="http://schemas.microsoft.com/office/drawing/2014/main" id="{FA166CDB-856B-46F9-B712-001E6DABE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9457765"/>
          <a:ext cx="281219" cy="268941"/>
        </a:xfrm>
        <a:prstGeom prst="rect">
          <a:avLst/>
        </a:prstGeom>
      </xdr:spPr>
    </xdr:pic>
    <xdr:clientData/>
  </xdr:oneCellAnchor>
  <xdr:twoCellAnchor editAs="oneCell">
    <xdr:from>
      <xdr:col>3</xdr:col>
      <xdr:colOff>179294</xdr:colOff>
      <xdr:row>25</xdr:row>
      <xdr:rowOff>56030</xdr:rowOff>
    </xdr:from>
    <xdr:to>
      <xdr:col>3</xdr:col>
      <xdr:colOff>510616</xdr:colOff>
      <xdr:row>25</xdr:row>
      <xdr:rowOff>344972</xdr:rowOff>
    </xdr:to>
    <xdr:pic>
      <xdr:nvPicPr>
        <xdr:cNvPr id="66" name="Afbeelding 65">
          <a:extLst>
            <a:ext uri="{FF2B5EF4-FFF2-40B4-BE49-F238E27FC236}">
              <a16:creationId xmlns:a16="http://schemas.microsoft.com/office/drawing/2014/main" id="{B882B0EE-0FA2-4F77-BB55-7C3B481E7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088" y="9480177"/>
          <a:ext cx="331322" cy="288942"/>
        </a:xfrm>
        <a:prstGeom prst="rect">
          <a:avLst/>
        </a:prstGeom>
      </xdr:spPr>
    </xdr:pic>
    <xdr:clientData/>
  </xdr:twoCellAnchor>
  <xdr:twoCellAnchor editAs="oneCell">
    <xdr:from>
      <xdr:col>2</xdr:col>
      <xdr:colOff>212912</xdr:colOff>
      <xdr:row>54</xdr:row>
      <xdr:rowOff>44824</xdr:rowOff>
    </xdr:from>
    <xdr:to>
      <xdr:col>2</xdr:col>
      <xdr:colOff>472359</xdr:colOff>
      <xdr:row>54</xdr:row>
      <xdr:rowOff>323080</xdr:rowOff>
    </xdr:to>
    <xdr:pic>
      <xdr:nvPicPr>
        <xdr:cNvPr id="73" name="Afbeelding 72">
          <a:extLst>
            <a:ext uri="{FF2B5EF4-FFF2-40B4-BE49-F238E27FC236}">
              <a16:creationId xmlns:a16="http://schemas.microsoft.com/office/drawing/2014/main" id="{97C2FF44-C79D-4569-95FE-FCA68BE75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9" y="20842942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224117</xdr:colOff>
      <xdr:row>57</xdr:row>
      <xdr:rowOff>56029</xdr:rowOff>
    </xdr:from>
    <xdr:to>
      <xdr:col>2</xdr:col>
      <xdr:colOff>510654</xdr:colOff>
      <xdr:row>57</xdr:row>
      <xdr:rowOff>342566</xdr:rowOff>
    </xdr:to>
    <xdr:pic>
      <xdr:nvPicPr>
        <xdr:cNvPr id="80" name="Afbeelding 79">
          <a:extLst>
            <a:ext uri="{FF2B5EF4-FFF2-40B4-BE49-F238E27FC236}">
              <a16:creationId xmlns:a16="http://schemas.microsoft.com/office/drawing/2014/main" id="{38B54937-AC8E-4B8B-A7B4-530479B43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6264" y="22030764"/>
          <a:ext cx="286537" cy="286537"/>
        </a:xfrm>
        <a:prstGeom prst="rect">
          <a:avLst/>
        </a:prstGeom>
      </xdr:spPr>
    </xdr:pic>
    <xdr:clientData/>
  </xdr:twoCellAnchor>
  <xdr:twoCellAnchor editAs="oneCell">
    <xdr:from>
      <xdr:col>2</xdr:col>
      <xdr:colOff>212912</xdr:colOff>
      <xdr:row>62</xdr:row>
      <xdr:rowOff>22412</xdr:rowOff>
    </xdr:from>
    <xdr:to>
      <xdr:col>2</xdr:col>
      <xdr:colOff>502295</xdr:colOff>
      <xdr:row>62</xdr:row>
      <xdr:rowOff>298508</xdr:rowOff>
    </xdr:to>
    <xdr:pic>
      <xdr:nvPicPr>
        <xdr:cNvPr id="88" name="Afbeelding 87">
          <a:extLst>
            <a:ext uri="{FF2B5EF4-FFF2-40B4-BE49-F238E27FC236}">
              <a16:creationId xmlns:a16="http://schemas.microsoft.com/office/drawing/2014/main" id="{B5A99B5A-D309-4C9F-874F-6CD2CFBD5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9" y="23958177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235324</xdr:colOff>
      <xdr:row>65</xdr:row>
      <xdr:rowOff>44824</xdr:rowOff>
    </xdr:from>
    <xdr:to>
      <xdr:col>2</xdr:col>
      <xdr:colOff>494771</xdr:colOff>
      <xdr:row>65</xdr:row>
      <xdr:rowOff>323080</xdr:rowOff>
    </xdr:to>
    <xdr:pic>
      <xdr:nvPicPr>
        <xdr:cNvPr id="460" name="Afbeelding 459">
          <a:extLst>
            <a:ext uri="{FF2B5EF4-FFF2-40B4-BE49-F238E27FC236}">
              <a16:creationId xmlns:a16="http://schemas.microsoft.com/office/drawing/2014/main" id="{93C9CF89-707E-4629-9832-06732B7AA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24372795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246529</xdr:colOff>
      <xdr:row>76</xdr:row>
      <xdr:rowOff>33617</xdr:rowOff>
    </xdr:from>
    <xdr:to>
      <xdr:col>2</xdr:col>
      <xdr:colOff>505976</xdr:colOff>
      <xdr:row>76</xdr:row>
      <xdr:rowOff>311873</xdr:rowOff>
    </xdr:to>
    <xdr:pic>
      <xdr:nvPicPr>
        <xdr:cNvPr id="503" name="Afbeelding 502">
          <a:extLst>
            <a:ext uri="{FF2B5EF4-FFF2-40B4-BE49-F238E27FC236}">
              <a16:creationId xmlns:a16="http://schemas.microsoft.com/office/drawing/2014/main" id="{F94DCCB9-3440-42CB-BB52-287B7B556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6" y="28283646"/>
          <a:ext cx="259447" cy="278256"/>
        </a:xfrm>
        <a:prstGeom prst="rect">
          <a:avLst/>
        </a:prstGeom>
      </xdr:spPr>
    </xdr:pic>
    <xdr:clientData/>
  </xdr:twoCellAnchor>
  <xdr:twoCellAnchor editAs="oneCell">
    <xdr:from>
      <xdr:col>2</xdr:col>
      <xdr:colOff>212912</xdr:colOff>
      <xdr:row>79</xdr:row>
      <xdr:rowOff>44823</xdr:rowOff>
    </xdr:from>
    <xdr:to>
      <xdr:col>2</xdr:col>
      <xdr:colOff>472359</xdr:colOff>
      <xdr:row>79</xdr:row>
      <xdr:rowOff>323079</xdr:rowOff>
    </xdr:to>
    <xdr:pic>
      <xdr:nvPicPr>
        <xdr:cNvPr id="510" name="Afbeelding 509">
          <a:extLst>
            <a:ext uri="{FF2B5EF4-FFF2-40B4-BE49-F238E27FC236}">
              <a16:creationId xmlns:a16="http://schemas.microsoft.com/office/drawing/2014/main" id="{8B89FF27-5F81-4B5B-9F78-8BFA1D740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9" y="29863676"/>
          <a:ext cx="259447" cy="278256"/>
        </a:xfrm>
        <a:prstGeom prst="rect">
          <a:avLst/>
        </a:prstGeom>
      </xdr:spPr>
    </xdr:pic>
    <xdr:clientData/>
  </xdr:twoCellAnchor>
  <xdr:oneCellAnchor>
    <xdr:from>
      <xdr:col>2</xdr:col>
      <xdr:colOff>190500</xdr:colOff>
      <xdr:row>80</xdr:row>
      <xdr:rowOff>56029</xdr:rowOff>
    </xdr:from>
    <xdr:ext cx="289383" cy="276096"/>
    <xdr:pic>
      <xdr:nvPicPr>
        <xdr:cNvPr id="71" name="Afbeelding 70">
          <a:extLst>
            <a:ext uri="{FF2B5EF4-FFF2-40B4-BE49-F238E27FC236}">
              <a16:creationId xmlns:a16="http://schemas.microsoft.com/office/drawing/2014/main" id="{41EC5B51-DB46-4C89-A4E2-3D9AF051D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7" y="3026708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190501</xdr:colOff>
      <xdr:row>81</xdr:row>
      <xdr:rowOff>67235</xdr:rowOff>
    </xdr:from>
    <xdr:ext cx="286537" cy="286537"/>
    <xdr:pic>
      <xdr:nvPicPr>
        <xdr:cNvPr id="87" name="Afbeelding 86">
          <a:extLst>
            <a:ext uri="{FF2B5EF4-FFF2-40B4-BE49-F238E27FC236}">
              <a16:creationId xmlns:a16="http://schemas.microsoft.com/office/drawing/2014/main" id="{3C57FD22-620B-46A9-8BAA-5E3FC8F65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32648" y="30670500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179295</xdr:colOff>
      <xdr:row>83</xdr:row>
      <xdr:rowOff>56029</xdr:rowOff>
    </xdr:from>
    <xdr:ext cx="289383" cy="276096"/>
    <xdr:pic>
      <xdr:nvPicPr>
        <xdr:cNvPr id="90" name="Afbeelding 89">
          <a:extLst>
            <a:ext uri="{FF2B5EF4-FFF2-40B4-BE49-F238E27FC236}">
              <a16:creationId xmlns:a16="http://schemas.microsoft.com/office/drawing/2014/main" id="{23E2385A-3E2C-4FE4-83EF-D3BF1BD5F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442" y="31051500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84</xdr:row>
      <xdr:rowOff>44824</xdr:rowOff>
    </xdr:from>
    <xdr:ext cx="259447" cy="278256"/>
    <xdr:pic>
      <xdr:nvPicPr>
        <xdr:cNvPr id="93" name="Afbeelding 92">
          <a:extLst>
            <a:ext uri="{FF2B5EF4-FFF2-40B4-BE49-F238E27FC236}">
              <a16:creationId xmlns:a16="http://schemas.microsoft.com/office/drawing/2014/main" id="{CEFB8558-9107-445E-8EA9-C5FFEF093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7" y="3182470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246530</xdr:colOff>
      <xdr:row>94</xdr:row>
      <xdr:rowOff>44823</xdr:rowOff>
    </xdr:from>
    <xdr:ext cx="289383" cy="276096"/>
    <xdr:pic>
      <xdr:nvPicPr>
        <xdr:cNvPr id="95" name="Afbeelding 94">
          <a:extLst>
            <a:ext uri="{FF2B5EF4-FFF2-40B4-BE49-F238E27FC236}">
              <a16:creationId xmlns:a16="http://schemas.microsoft.com/office/drawing/2014/main" id="{05F5F466-F4C6-4C0C-86AF-C31A6C6E9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7" y="3574676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246529</xdr:colOff>
      <xdr:row>98</xdr:row>
      <xdr:rowOff>44823</xdr:rowOff>
    </xdr:from>
    <xdr:ext cx="259447" cy="278256"/>
    <xdr:pic>
      <xdr:nvPicPr>
        <xdr:cNvPr id="101" name="Afbeelding 100">
          <a:extLst>
            <a:ext uri="{FF2B5EF4-FFF2-40B4-BE49-F238E27FC236}">
              <a16:creationId xmlns:a16="http://schemas.microsoft.com/office/drawing/2014/main" id="{FB0ECF2D-B62C-4614-ACBC-8D2D3C360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6" y="3731558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99</xdr:row>
      <xdr:rowOff>89648</xdr:rowOff>
    </xdr:from>
    <xdr:ext cx="259447" cy="278256"/>
    <xdr:pic>
      <xdr:nvPicPr>
        <xdr:cNvPr id="103" name="Afbeelding 102">
          <a:extLst>
            <a:ext uri="{FF2B5EF4-FFF2-40B4-BE49-F238E27FC236}">
              <a16:creationId xmlns:a16="http://schemas.microsoft.com/office/drawing/2014/main" id="{5306D03E-F9E7-49F3-978D-98D4953B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7752619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101</xdr:row>
      <xdr:rowOff>78441</xdr:rowOff>
    </xdr:from>
    <xdr:ext cx="289383" cy="276096"/>
    <xdr:pic>
      <xdr:nvPicPr>
        <xdr:cNvPr id="105" name="Afbeelding 104">
          <a:extLst>
            <a:ext uri="{FF2B5EF4-FFF2-40B4-BE49-F238E27FC236}">
              <a16:creationId xmlns:a16="http://schemas.microsoft.com/office/drawing/2014/main" id="{2E637418-D881-4F52-A151-E554BCF17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38525823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246530</xdr:colOff>
      <xdr:row>116</xdr:row>
      <xdr:rowOff>56030</xdr:rowOff>
    </xdr:from>
    <xdr:ext cx="259447" cy="278256"/>
    <xdr:pic>
      <xdr:nvPicPr>
        <xdr:cNvPr id="106" name="Afbeelding 105">
          <a:extLst>
            <a:ext uri="{FF2B5EF4-FFF2-40B4-BE49-F238E27FC236}">
              <a16:creationId xmlns:a16="http://schemas.microsoft.com/office/drawing/2014/main" id="{6725799D-916A-40F6-A388-6F10C7B28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7" y="4438650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138</xdr:row>
      <xdr:rowOff>78442</xdr:rowOff>
    </xdr:from>
    <xdr:ext cx="289383" cy="276096"/>
    <xdr:pic>
      <xdr:nvPicPr>
        <xdr:cNvPr id="107" name="Afbeelding 106">
          <a:extLst>
            <a:ext uri="{FF2B5EF4-FFF2-40B4-BE49-F238E27FC236}">
              <a16:creationId xmlns:a16="http://schemas.microsoft.com/office/drawing/2014/main" id="{1559CEC3-3866-4B83-AF52-DD82EF70C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53037442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141</xdr:row>
      <xdr:rowOff>33617</xdr:rowOff>
    </xdr:from>
    <xdr:ext cx="286537" cy="286537"/>
    <xdr:pic>
      <xdr:nvPicPr>
        <xdr:cNvPr id="108" name="Afbeelding 393">
          <a:extLst>
            <a:ext uri="{FF2B5EF4-FFF2-40B4-BE49-F238E27FC236}">
              <a16:creationId xmlns:a16="http://schemas.microsoft.com/office/drawing/2014/main" id="{E24EFF58-B98E-4989-A9CA-2FEA9F846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66265" y="54169235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146</xdr:row>
      <xdr:rowOff>67235</xdr:rowOff>
    </xdr:from>
    <xdr:ext cx="259447" cy="278256"/>
    <xdr:pic>
      <xdr:nvPicPr>
        <xdr:cNvPr id="109" name="Afbeelding 108">
          <a:extLst>
            <a:ext uri="{FF2B5EF4-FFF2-40B4-BE49-F238E27FC236}">
              <a16:creationId xmlns:a16="http://schemas.microsoft.com/office/drawing/2014/main" id="{C83756B8-9633-46A4-8253-3F3C1A9C9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56163882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425823</xdr:colOff>
      <xdr:row>158</xdr:row>
      <xdr:rowOff>44823</xdr:rowOff>
    </xdr:from>
    <xdr:ext cx="286537" cy="286537"/>
    <xdr:pic>
      <xdr:nvPicPr>
        <xdr:cNvPr id="112" name="Afbeelding 393">
          <a:extLst>
            <a:ext uri="{FF2B5EF4-FFF2-40B4-BE49-F238E27FC236}">
              <a16:creationId xmlns:a16="http://schemas.microsoft.com/office/drawing/2014/main" id="{12B056E9-7E61-4C12-98C3-0133E4B4B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7970" y="60063529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459441</xdr:colOff>
      <xdr:row>255</xdr:row>
      <xdr:rowOff>56029</xdr:rowOff>
    </xdr:from>
    <xdr:ext cx="259447" cy="278256"/>
    <xdr:pic>
      <xdr:nvPicPr>
        <xdr:cNvPr id="6" name="Afbeelding 5">
          <a:extLst>
            <a:ext uri="{FF2B5EF4-FFF2-40B4-BE49-F238E27FC236}">
              <a16:creationId xmlns:a16="http://schemas.microsoft.com/office/drawing/2014/main" id="{7C33C26C-B56A-407B-BD12-7E21F798C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1588" y="99295323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257</xdr:row>
      <xdr:rowOff>67235</xdr:rowOff>
    </xdr:from>
    <xdr:ext cx="259447" cy="278256"/>
    <xdr:pic>
      <xdr:nvPicPr>
        <xdr:cNvPr id="44" name="Afbeelding 43">
          <a:extLst>
            <a:ext uri="{FF2B5EF4-FFF2-40B4-BE49-F238E27FC236}">
              <a16:creationId xmlns:a16="http://schemas.microsoft.com/office/drawing/2014/main" id="{E234C9EB-D38E-403E-B038-27477EBCC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" y="99698735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258</xdr:row>
      <xdr:rowOff>78441</xdr:rowOff>
    </xdr:from>
    <xdr:ext cx="259447" cy="278256"/>
    <xdr:pic>
      <xdr:nvPicPr>
        <xdr:cNvPr id="54" name="Afbeelding 53">
          <a:extLst>
            <a:ext uri="{FF2B5EF4-FFF2-40B4-BE49-F238E27FC236}">
              <a16:creationId xmlns:a16="http://schemas.microsoft.com/office/drawing/2014/main" id="{28E41DCC-022A-4A10-B0B3-0F6ADA105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10010214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44823</xdr:colOff>
      <xdr:row>259</xdr:row>
      <xdr:rowOff>78441</xdr:rowOff>
    </xdr:from>
    <xdr:ext cx="287830" cy="285370"/>
    <xdr:pic>
      <xdr:nvPicPr>
        <xdr:cNvPr id="464" name="Afbeelding 463">
          <a:extLst>
            <a:ext uri="{FF2B5EF4-FFF2-40B4-BE49-F238E27FC236}">
              <a16:creationId xmlns:a16="http://schemas.microsoft.com/office/drawing/2014/main" id="{CD3CD53C-0F30-4DC6-B776-E94E239A7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970" y="100494353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437030</xdr:colOff>
      <xdr:row>259</xdr:row>
      <xdr:rowOff>67236</xdr:rowOff>
    </xdr:from>
    <xdr:ext cx="259447" cy="278256"/>
    <xdr:pic>
      <xdr:nvPicPr>
        <xdr:cNvPr id="465" name="Afbeelding 464">
          <a:extLst>
            <a:ext uri="{FF2B5EF4-FFF2-40B4-BE49-F238E27FC236}">
              <a16:creationId xmlns:a16="http://schemas.microsoft.com/office/drawing/2014/main" id="{7A565B87-ABB3-4C6C-8F89-BEC3F8049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177" y="10048314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261</xdr:row>
      <xdr:rowOff>56030</xdr:rowOff>
    </xdr:from>
    <xdr:ext cx="289383" cy="276096"/>
    <xdr:pic>
      <xdr:nvPicPr>
        <xdr:cNvPr id="466" name="Afbeelding 465">
          <a:extLst>
            <a:ext uri="{FF2B5EF4-FFF2-40B4-BE49-F238E27FC236}">
              <a16:creationId xmlns:a16="http://schemas.microsoft.com/office/drawing/2014/main" id="{CB50C3B8-1EEC-4340-8A62-3C48E9C19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3" y="100864148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224117</xdr:colOff>
      <xdr:row>263</xdr:row>
      <xdr:rowOff>33618</xdr:rowOff>
    </xdr:from>
    <xdr:ext cx="259447" cy="278256"/>
    <xdr:pic>
      <xdr:nvPicPr>
        <xdr:cNvPr id="468" name="Afbeelding 467">
          <a:extLst>
            <a:ext uri="{FF2B5EF4-FFF2-40B4-BE49-F238E27FC236}">
              <a16:creationId xmlns:a16="http://schemas.microsoft.com/office/drawing/2014/main" id="{2658AC68-BD91-4424-B3DC-542BAF544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101626147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264</xdr:row>
      <xdr:rowOff>56030</xdr:rowOff>
    </xdr:from>
    <xdr:ext cx="289383" cy="276096"/>
    <xdr:pic>
      <xdr:nvPicPr>
        <xdr:cNvPr id="470" name="Afbeelding 469">
          <a:extLst>
            <a:ext uri="{FF2B5EF4-FFF2-40B4-BE49-F238E27FC236}">
              <a16:creationId xmlns:a16="http://schemas.microsoft.com/office/drawing/2014/main" id="{30C9488B-C73B-424A-809B-491D7817B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3" y="102040765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67235</xdr:rowOff>
    </xdr:from>
    <xdr:ext cx="289383" cy="276096"/>
    <xdr:pic>
      <xdr:nvPicPr>
        <xdr:cNvPr id="7" name="Afbeelding 6">
          <a:extLst>
            <a:ext uri="{FF2B5EF4-FFF2-40B4-BE49-F238E27FC236}">
              <a16:creationId xmlns:a16="http://schemas.microsoft.com/office/drawing/2014/main" id="{65450D2B-20E2-45BC-B80C-AB7F84E8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7" y="104405206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190500</xdr:colOff>
      <xdr:row>273</xdr:row>
      <xdr:rowOff>56029</xdr:rowOff>
    </xdr:from>
    <xdr:ext cx="289383" cy="276096"/>
    <xdr:pic>
      <xdr:nvPicPr>
        <xdr:cNvPr id="16" name="Afbeelding 15">
          <a:extLst>
            <a:ext uri="{FF2B5EF4-FFF2-40B4-BE49-F238E27FC236}">
              <a16:creationId xmlns:a16="http://schemas.microsoft.com/office/drawing/2014/main" id="{2F0B20DE-E2AA-46A1-8F62-D62823C6B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7" y="105178411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201705</xdr:colOff>
      <xdr:row>274</xdr:row>
      <xdr:rowOff>78441</xdr:rowOff>
    </xdr:from>
    <xdr:ext cx="289383" cy="276096"/>
    <xdr:pic>
      <xdr:nvPicPr>
        <xdr:cNvPr id="55" name="Afbeelding 54">
          <a:extLst>
            <a:ext uri="{FF2B5EF4-FFF2-40B4-BE49-F238E27FC236}">
              <a16:creationId xmlns:a16="http://schemas.microsoft.com/office/drawing/2014/main" id="{E7B94847-632C-450A-A672-BF43EE1CA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2" y="105593029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275</xdr:row>
      <xdr:rowOff>89647</xdr:rowOff>
    </xdr:from>
    <xdr:ext cx="286537" cy="286537"/>
    <xdr:pic>
      <xdr:nvPicPr>
        <xdr:cNvPr id="473" name="Afbeelding 472">
          <a:extLst>
            <a:ext uri="{FF2B5EF4-FFF2-40B4-BE49-F238E27FC236}">
              <a16:creationId xmlns:a16="http://schemas.microsoft.com/office/drawing/2014/main" id="{DE8224AD-D067-4311-B6A2-654941E1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3" y="105996441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276</xdr:row>
      <xdr:rowOff>78441</xdr:rowOff>
    </xdr:from>
    <xdr:ext cx="286537" cy="286537"/>
    <xdr:pic>
      <xdr:nvPicPr>
        <xdr:cNvPr id="478" name="Afbeelding 477">
          <a:extLst>
            <a:ext uri="{FF2B5EF4-FFF2-40B4-BE49-F238E27FC236}">
              <a16:creationId xmlns:a16="http://schemas.microsoft.com/office/drawing/2014/main" id="{283FEE76-79B7-4F14-9C6F-A552DA435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3" y="106377441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278</xdr:row>
      <xdr:rowOff>44824</xdr:rowOff>
    </xdr:from>
    <xdr:ext cx="286537" cy="286537"/>
    <xdr:pic>
      <xdr:nvPicPr>
        <xdr:cNvPr id="479" name="Afbeelding 478">
          <a:extLst>
            <a:ext uri="{FF2B5EF4-FFF2-40B4-BE49-F238E27FC236}">
              <a16:creationId xmlns:a16="http://schemas.microsoft.com/office/drawing/2014/main" id="{16BDD92F-24A7-4FE1-8C0E-53907B79B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3" y="106736030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56029</xdr:colOff>
      <xdr:row>280</xdr:row>
      <xdr:rowOff>78442</xdr:rowOff>
    </xdr:from>
    <xdr:ext cx="287830" cy="285370"/>
    <xdr:pic>
      <xdr:nvPicPr>
        <xdr:cNvPr id="483" name="Afbeelding 482">
          <a:extLst>
            <a:ext uri="{FF2B5EF4-FFF2-40B4-BE49-F238E27FC236}">
              <a16:creationId xmlns:a16="http://schemas.microsoft.com/office/drawing/2014/main" id="{269C79CB-3768-406F-83E1-83A72DA5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176" y="107161854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425824</xdr:colOff>
      <xdr:row>280</xdr:row>
      <xdr:rowOff>67236</xdr:rowOff>
    </xdr:from>
    <xdr:ext cx="259447" cy="278256"/>
    <xdr:pic>
      <xdr:nvPicPr>
        <xdr:cNvPr id="487" name="Afbeelding 486">
          <a:extLst>
            <a:ext uri="{FF2B5EF4-FFF2-40B4-BE49-F238E27FC236}">
              <a16:creationId xmlns:a16="http://schemas.microsoft.com/office/drawing/2014/main" id="{2D7D0F93-1EB9-44BF-B7E8-8662270D4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71" y="107150648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44823</xdr:colOff>
      <xdr:row>281</xdr:row>
      <xdr:rowOff>67235</xdr:rowOff>
    </xdr:from>
    <xdr:ext cx="287830" cy="285370"/>
    <xdr:pic>
      <xdr:nvPicPr>
        <xdr:cNvPr id="490" name="Afbeelding 489">
          <a:extLst>
            <a:ext uri="{FF2B5EF4-FFF2-40B4-BE49-F238E27FC236}">
              <a16:creationId xmlns:a16="http://schemas.microsoft.com/office/drawing/2014/main" id="{D0B2CA0C-F82A-4ED2-A3F0-1BDD9240B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970" y="107542853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414618</xdr:colOff>
      <xdr:row>281</xdr:row>
      <xdr:rowOff>67236</xdr:rowOff>
    </xdr:from>
    <xdr:ext cx="289383" cy="276096"/>
    <xdr:pic>
      <xdr:nvPicPr>
        <xdr:cNvPr id="491" name="Afbeelding 490">
          <a:extLst>
            <a:ext uri="{FF2B5EF4-FFF2-40B4-BE49-F238E27FC236}">
              <a16:creationId xmlns:a16="http://schemas.microsoft.com/office/drawing/2014/main" id="{B48B5D5D-15FF-4C73-B5B3-8B36B5750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5" y="10754285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56029</xdr:colOff>
      <xdr:row>282</xdr:row>
      <xdr:rowOff>56029</xdr:rowOff>
    </xdr:from>
    <xdr:ext cx="287830" cy="285370"/>
    <xdr:pic>
      <xdr:nvPicPr>
        <xdr:cNvPr id="493" name="Afbeelding 492">
          <a:extLst>
            <a:ext uri="{FF2B5EF4-FFF2-40B4-BE49-F238E27FC236}">
              <a16:creationId xmlns:a16="http://schemas.microsoft.com/office/drawing/2014/main" id="{9BA8C4A5-AFBE-43BA-B503-89021613A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176" y="107923853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425823</xdr:colOff>
      <xdr:row>282</xdr:row>
      <xdr:rowOff>56030</xdr:rowOff>
    </xdr:from>
    <xdr:ext cx="289383" cy="276096"/>
    <xdr:pic>
      <xdr:nvPicPr>
        <xdr:cNvPr id="496" name="Afbeelding 495">
          <a:extLst>
            <a:ext uri="{FF2B5EF4-FFF2-40B4-BE49-F238E27FC236}">
              <a16:creationId xmlns:a16="http://schemas.microsoft.com/office/drawing/2014/main" id="{12356B14-5433-4D87-B6B9-36E090D61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70" y="107923854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201706</xdr:colOff>
      <xdr:row>285</xdr:row>
      <xdr:rowOff>44823</xdr:rowOff>
    </xdr:from>
    <xdr:ext cx="286537" cy="286537"/>
    <xdr:pic>
      <xdr:nvPicPr>
        <xdr:cNvPr id="501" name="Afbeelding 500">
          <a:extLst>
            <a:ext uri="{FF2B5EF4-FFF2-40B4-BE49-F238E27FC236}">
              <a16:creationId xmlns:a16="http://schemas.microsoft.com/office/drawing/2014/main" id="{F74EE189-7671-43DD-A11E-D51DB5F1E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43853" y="108304852"/>
          <a:ext cx="286537" cy="286537"/>
        </a:xfrm>
        <a:prstGeom prst="rect">
          <a:avLst/>
        </a:prstGeom>
      </xdr:spPr>
    </xdr:pic>
    <xdr:clientData/>
  </xdr:oneCellAnchor>
  <xdr:oneCellAnchor>
    <xdr:from>
      <xdr:col>2</xdr:col>
      <xdr:colOff>212911</xdr:colOff>
      <xdr:row>286</xdr:row>
      <xdr:rowOff>67235</xdr:rowOff>
    </xdr:from>
    <xdr:ext cx="289383" cy="276096"/>
    <xdr:pic>
      <xdr:nvPicPr>
        <xdr:cNvPr id="67" name="Afbeelding 66">
          <a:extLst>
            <a:ext uri="{FF2B5EF4-FFF2-40B4-BE49-F238E27FC236}">
              <a16:creationId xmlns:a16="http://schemas.microsoft.com/office/drawing/2014/main" id="{65206AF3-1A4D-4D23-A1EE-89610A6E6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" y="108719470"/>
          <a:ext cx="289383" cy="276096"/>
        </a:xfrm>
        <a:prstGeom prst="rect">
          <a:avLst/>
        </a:prstGeom>
      </xdr:spPr>
    </xdr:pic>
    <xdr:clientData/>
  </xdr:oneCellAnchor>
  <xdr:oneCellAnchor>
    <xdr:from>
      <xdr:col>4</xdr:col>
      <xdr:colOff>402772</xdr:colOff>
      <xdr:row>283</xdr:row>
      <xdr:rowOff>-1</xdr:rowOff>
    </xdr:from>
    <xdr:ext cx="381000" cy="381000"/>
    <xdr:pic>
      <xdr:nvPicPr>
        <xdr:cNvPr id="85" name="Afbeelding 84">
          <a:extLst>
            <a:ext uri="{FF2B5EF4-FFF2-40B4-BE49-F238E27FC236}">
              <a16:creationId xmlns:a16="http://schemas.microsoft.com/office/drawing/2014/main" id="{5FCBC59E-3438-4BA6-AB69-D22E14256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6922" y="109766099"/>
          <a:ext cx="381000" cy="381000"/>
        </a:xfrm>
        <a:prstGeom prst="rect">
          <a:avLst/>
        </a:prstGeom>
      </xdr:spPr>
    </xdr:pic>
    <xdr:clientData/>
  </xdr:oneCellAnchor>
  <xdr:oneCellAnchor>
    <xdr:from>
      <xdr:col>3</xdr:col>
      <xdr:colOff>134471</xdr:colOff>
      <xdr:row>55</xdr:row>
      <xdr:rowOff>44823</xdr:rowOff>
    </xdr:from>
    <xdr:ext cx="331322" cy="288942"/>
    <xdr:pic>
      <xdr:nvPicPr>
        <xdr:cNvPr id="104" name="Afbeelding 103">
          <a:extLst>
            <a:ext uri="{FF2B5EF4-FFF2-40B4-BE49-F238E27FC236}">
              <a16:creationId xmlns:a16="http://schemas.microsoft.com/office/drawing/2014/main" id="{E94BC7D4-2D5D-411A-AE57-0EFF4102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265" y="21235147"/>
          <a:ext cx="331322" cy="288942"/>
        </a:xfrm>
        <a:prstGeom prst="rect">
          <a:avLst/>
        </a:prstGeom>
      </xdr:spPr>
    </xdr:pic>
    <xdr:clientData/>
  </xdr:oneCellAnchor>
  <xdr:twoCellAnchor editAs="oneCell">
    <xdr:from>
      <xdr:col>2</xdr:col>
      <xdr:colOff>212911</xdr:colOff>
      <xdr:row>61</xdr:row>
      <xdr:rowOff>11205</xdr:rowOff>
    </xdr:from>
    <xdr:to>
      <xdr:col>2</xdr:col>
      <xdr:colOff>499448</xdr:colOff>
      <xdr:row>61</xdr:row>
      <xdr:rowOff>297742</xdr:rowOff>
    </xdr:to>
    <xdr:pic>
      <xdr:nvPicPr>
        <xdr:cNvPr id="110" name="Afbeelding 109">
          <a:extLst>
            <a:ext uri="{FF2B5EF4-FFF2-40B4-BE49-F238E27FC236}">
              <a16:creationId xmlns:a16="http://schemas.microsoft.com/office/drawing/2014/main" id="{6581DE20-F731-41C4-9312-790EA672F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55058" y="23554764"/>
          <a:ext cx="286537" cy="286537"/>
        </a:xfrm>
        <a:prstGeom prst="rect">
          <a:avLst/>
        </a:prstGeom>
      </xdr:spPr>
    </xdr:pic>
    <xdr:clientData/>
  </xdr:twoCellAnchor>
  <xdr:oneCellAnchor>
    <xdr:from>
      <xdr:col>2</xdr:col>
      <xdr:colOff>235323</xdr:colOff>
      <xdr:row>204</xdr:row>
      <xdr:rowOff>89647</xdr:rowOff>
    </xdr:from>
    <xdr:ext cx="289383" cy="276096"/>
    <xdr:pic>
      <xdr:nvPicPr>
        <xdr:cNvPr id="111" name="Afbeelding 110">
          <a:extLst>
            <a:ext uri="{FF2B5EF4-FFF2-40B4-BE49-F238E27FC236}">
              <a16:creationId xmlns:a16="http://schemas.microsoft.com/office/drawing/2014/main" id="{6D17B724-1446-4025-9FE4-484D5E808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0" y="77365412"/>
          <a:ext cx="289383" cy="276096"/>
        </a:xfrm>
        <a:prstGeom prst="rect">
          <a:avLst/>
        </a:prstGeom>
      </xdr:spPr>
    </xdr:pic>
    <xdr:clientData/>
  </xdr:oneCellAnchor>
  <xdr:twoCellAnchor editAs="oneCell">
    <xdr:from>
      <xdr:col>2</xdr:col>
      <xdr:colOff>56029</xdr:colOff>
      <xdr:row>9</xdr:row>
      <xdr:rowOff>78442</xdr:rowOff>
    </xdr:from>
    <xdr:to>
      <xdr:col>2</xdr:col>
      <xdr:colOff>343859</xdr:colOff>
      <xdr:row>9</xdr:row>
      <xdr:rowOff>363812</xdr:rowOff>
    </xdr:to>
    <xdr:pic>
      <xdr:nvPicPr>
        <xdr:cNvPr id="56" name="Afbeelding 55">
          <a:extLst>
            <a:ext uri="{FF2B5EF4-FFF2-40B4-BE49-F238E27FC236}">
              <a16:creationId xmlns:a16="http://schemas.microsoft.com/office/drawing/2014/main" id="{3F943367-08AD-4D38-AA07-465A17E7C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176" y="3619501"/>
          <a:ext cx="287830" cy="285370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58</xdr:row>
      <xdr:rowOff>44823</xdr:rowOff>
    </xdr:from>
    <xdr:to>
      <xdr:col>2</xdr:col>
      <xdr:colOff>513501</xdr:colOff>
      <xdr:row>58</xdr:row>
      <xdr:rowOff>320919</xdr:rowOff>
    </xdr:to>
    <xdr:pic>
      <xdr:nvPicPr>
        <xdr:cNvPr id="449" name="Afbeelding 448">
          <a:extLst>
            <a:ext uri="{FF2B5EF4-FFF2-40B4-BE49-F238E27FC236}">
              <a16:creationId xmlns:a16="http://schemas.microsoft.com/office/drawing/2014/main" id="{6D1807B0-D7C5-4C90-827B-930C9F8D5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22411764"/>
          <a:ext cx="289383" cy="276096"/>
        </a:xfrm>
        <a:prstGeom prst="rect">
          <a:avLst/>
        </a:prstGeom>
      </xdr:spPr>
    </xdr:pic>
    <xdr:clientData/>
  </xdr:twoCellAnchor>
  <xdr:twoCellAnchor editAs="oneCell">
    <xdr:from>
      <xdr:col>2</xdr:col>
      <xdr:colOff>212912</xdr:colOff>
      <xdr:row>60</xdr:row>
      <xdr:rowOff>44824</xdr:rowOff>
    </xdr:from>
    <xdr:to>
      <xdr:col>2</xdr:col>
      <xdr:colOff>502295</xdr:colOff>
      <xdr:row>60</xdr:row>
      <xdr:rowOff>320920</xdr:rowOff>
    </xdr:to>
    <xdr:pic>
      <xdr:nvPicPr>
        <xdr:cNvPr id="471" name="Afbeelding 470">
          <a:extLst>
            <a:ext uri="{FF2B5EF4-FFF2-40B4-BE49-F238E27FC236}">
              <a16:creationId xmlns:a16="http://schemas.microsoft.com/office/drawing/2014/main" id="{20C9EC10-F25E-4EB8-BA93-A70F988BA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9" y="23196177"/>
          <a:ext cx="289383" cy="276096"/>
        </a:xfrm>
        <a:prstGeom prst="rect">
          <a:avLst/>
        </a:prstGeom>
      </xdr:spPr>
    </xdr:pic>
    <xdr:clientData/>
  </xdr:twoCellAnchor>
  <xdr:oneCellAnchor>
    <xdr:from>
      <xdr:col>2</xdr:col>
      <xdr:colOff>224117</xdr:colOff>
      <xdr:row>150</xdr:row>
      <xdr:rowOff>67235</xdr:rowOff>
    </xdr:from>
    <xdr:ext cx="259447" cy="278256"/>
    <xdr:pic>
      <xdr:nvPicPr>
        <xdr:cNvPr id="474" name="Afbeelding 473">
          <a:extLst>
            <a:ext uri="{FF2B5EF4-FFF2-40B4-BE49-F238E27FC236}">
              <a16:creationId xmlns:a16="http://schemas.microsoft.com/office/drawing/2014/main" id="{B13EBD13-760D-4893-B6B7-DF6AE59B7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4" y="56948294"/>
          <a:ext cx="259447" cy="278256"/>
        </a:xfrm>
        <a:prstGeom prst="rect">
          <a:avLst/>
        </a:prstGeom>
      </xdr:spPr>
    </xdr:pic>
    <xdr:clientData/>
  </xdr:oneCellAnchor>
  <xdr:oneCellAnchor>
    <xdr:from>
      <xdr:col>4</xdr:col>
      <xdr:colOff>54589</xdr:colOff>
      <xdr:row>63</xdr:row>
      <xdr:rowOff>0</xdr:rowOff>
    </xdr:from>
    <xdr:ext cx="381000" cy="381000"/>
    <xdr:pic>
      <xdr:nvPicPr>
        <xdr:cNvPr id="45" name="Afbeelding 44">
          <a:extLst>
            <a:ext uri="{FF2B5EF4-FFF2-40B4-BE49-F238E27FC236}">
              <a16:creationId xmlns:a16="http://schemas.microsoft.com/office/drawing/2014/main" id="{D41216B5-3023-4429-942C-D5B760AA7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618" y="23543559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32178</xdr:colOff>
      <xdr:row>102</xdr:row>
      <xdr:rowOff>11205</xdr:rowOff>
    </xdr:from>
    <xdr:ext cx="381000" cy="381000"/>
    <xdr:pic>
      <xdr:nvPicPr>
        <xdr:cNvPr id="476" name="Afbeelding 475">
          <a:extLst>
            <a:ext uri="{FF2B5EF4-FFF2-40B4-BE49-F238E27FC236}">
              <a16:creationId xmlns:a16="http://schemas.microsoft.com/office/drawing/2014/main" id="{AD36DE08-8930-4AB7-8EF8-DE9980E0E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207" y="43165058"/>
          <a:ext cx="381000" cy="381000"/>
        </a:xfrm>
        <a:prstGeom prst="rect">
          <a:avLst/>
        </a:prstGeom>
      </xdr:spPr>
    </xdr:pic>
    <xdr:clientData/>
  </xdr:oneCellAnchor>
  <xdr:twoCellAnchor editAs="oneCell">
    <xdr:from>
      <xdr:col>4</xdr:col>
      <xdr:colOff>437029</xdr:colOff>
      <xdr:row>102</xdr:row>
      <xdr:rowOff>44823</xdr:rowOff>
    </xdr:from>
    <xdr:to>
      <xdr:col>4</xdr:col>
      <xdr:colOff>726247</xdr:colOff>
      <xdr:row>102</xdr:row>
      <xdr:rowOff>371393</xdr:rowOff>
    </xdr:to>
    <xdr:pic>
      <xdr:nvPicPr>
        <xdr:cNvPr id="62" name="Afbeelding 61">
          <a:extLst>
            <a:ext uri="{FF2B5EF4-FFF2-40B4-BE49-F238E27FC236}">
              <a16:creationId xmlns:a16="http://schemas.microsoft.com/office/drawing/2014/main" id="{86E51DB5-8F50-4C22-A0A3-D22CE0476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0058" y="43198676"/>
          <a:ext cx="289218" cy="326570"/>
        </a:xfrm>
        <a:prstGeom prst="rect">
          <a:avLst/>
        </a:prstGeom>
      </xdr:spPr>
    </xdr:pic>
    <xdr:clientData/>
  </xdr:twoCellAnchor>
  <xdr:oneCellAnchor>
    <xdr:from>
      <xdr:col>4</xdr:col>
      <xdr:colOff>728383</xdr:colOff>
      <xdr:row>102</xdr:row>
      <xdr:rowOff>11205</xdr:rowOff>
    </xdr:from>
    <xdr:ext cx="381000" cy="381000"/>
    <xdr:pic>
      <xdr:nvPicPr>
        <xdr:cNvPr id="485" name="Afbeelding 484">
          <a:extLst>
            <a:ext uri="{FF2B5EF4-FFF2-40B4-BE49-F238E27FC236}">
              <a16:creationId xmlns:a16="http://schemas.microsoft.com/office/drawing/2014/main" id="{1A90C32A-9BA3-4712-8838-1ABAAE467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2" y="43165058"/>
          <a:ext cx="381000" cy="381000"/>
        </a:xfrm>
        <a:prstGeom prst="rect">
          <a:avLst/>
        </a:prstGeom>
      </xdr:spPr>
    </xdr:pic>
    <xdr:clientData/>
  </xdr:oneCellAnchor>
  <xdr:twoCellAnchor editAs="oneCell">
    <xdr:from>
      <xdr:col>4</xdr:col>
      <xdr:colOff>459442</xdr:colOff>
      <xdr:row>63</xdr:row>
      <xdr:rowOff>33618</xdr:rowOff>
    </xdr:from>
    <xdr:to>
      <xdr:col>4</xdr:col>
      <xdr:colOff>748660</xdr:colOff>
      <xdr:row>63</xdr:row>
      <xdr:rowOff>360188</xdr:rowOff>
    </xdr:to>
    <xdr:pic>
      <xdr:nvPicPr>
        <xdr:cNvPr id="492" name="Afbeelding 491">
          <a:extLst>
            <a:ext uri="{FF2B5EF4-FFF2-40B4-BE49-F238E27FC236}">
              <a16:creationId xmlns:a16="http://schemas.microsoft.com/office/drawing/2014/main" id="{22FF9AC1-4E7F-4B9B-8CC5-DEFF3180A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2471" y="23577177"/>
          <a:ext cx="289218" cy="326570"/>
        </a:xfrm>
        <a:prstGeom prst="rect">
          <a:avLst/>
        </a:prstGeom>
      </xdr:spPr>
    </xdr:pic>
    <xdr:clientData/>
  </xdr:twoCellAnchor>
  <xdr:oneCellAnchor>
    <xdr:from>
      <xdr:col>4</xdr:col>
      <xdr:colOff>728383</xdr:colOff>
      <xdr:row>63</xdr:row>
      <xdr:rowOff>11205</xdr:rowOff>
    </xdr:from>
    <xdr:ext cx="381000" cy="381000"/>
    <xdr:pic>
      <xdr:nvPicPr>
        <xdr:cNvPr id="96" name="Afbeelding 95">
          <a:extLst>
            <a:ext uri="{FF2B5EF4-FFF2-40B4-BE49-F238E27FC236}">
              <a16:creationId xmlns:a16="http://schemas.microsoft.com/office/drawing/2014/main" id="{C8955E13-CBF5-4F69-9100-C08B454EC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2" y="43165058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32178</xdr:colOff>
      <xdr:row>205</xdr:row>
      <xdr:rowOff>11205</xdr:rowOff>
    </xdr:from>
    <xdr:ext cx="381000" cy="381000"/>
    <xdr:pic>
      <xdr:nvPicPr>
        <xdr:cNvPr id="116" name="Afbeelding 115">
          <a:extLst>
            <a:ext uri="{FF2B5EF4-FFF2-40B4-BE49-F238E27FC236}">
              <a16:creationId xmlns:a16="http://schemas.microsoft.com/office/drawing/2014/main" id="{A54B56B6-E946-4D6E-9261-CAD49FAFB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207" y="43165058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437029</xdr:colOff>
      <xdr:row>205</xdr:row>
      <xdr:rowOff>44823</xdr:rowOff>
    </xdr:from>
    <xdr:ext cx="289218" cy="326570"/>
    <xdr:pic>
      <xdr:nvPicPr>
        <xdr:cNvPr id="118" name="Afbeelding 117">
          <a:extLst>
            <a:ext uri="{FF2B5EF4-FFF2-40B4-BE49-F238E27FC236}">
              <a16:creationId xmlns:a16="http://schemas.microsoft.com/office/drawing/2014/main" id="{17AC92C7-359D-4092-9A47-16211DC7B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0058" y="43198676"/>
          <a:ext cx="289218" cy="326570"/>
        </a:xfrm>
        <a:prstGeom prst="rect">
          <a:avLst/>
        </a:prstGeom>
      </xdr:spPr>
    </xdr:pic>
    <xdr:clientData/>
  </xdr:oneCellAnchor>
  <xdr:oneCellAnchor>
    <xdr:from>
      <xdr:col>4</xdr:col>
      <xdr:colOff>728383</xdr:colOff>
      <xdr:row>205</xdr:row>
      <xdr:rowOff>11205</xdr:rowOff>
    </xdr:from>
    <xdr:ext cx="381000" cy="381000"/>
    <xdr:pic>
      <xdr:nvPicPr>
        <xdr:cNvPr id="119" name="Afbeelding 118">
          <a:extLst>
            <a:ext uri="{FF2B5EF4-FFF2-40B4-BE49-F238E27FC236}">
              <a16:creationId xmlns:a16="http://schemas.microsoft.com/office/drawing/2014/main" id="{24DC5655-5E1D-46F5-ACBC-7B86DEC5B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2" y="43165058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32178</xdr:colOff>
      <xdr:row>160</xdr:row>
      <xdr:rowOff>11205</xdr:rowOff>
    </xdr:from>
    <xdr:ext cx="381000" cy="381000"/>
    <xdr:pic>
      <xdr:nvPicPr>
        <xdr:cNvPr id="65" name="Afbeelding 64">
          <a:extLst>
            <a:ext uri="{FF2B5EF4-FFF2-40B4-BE49-F238E27FC236}">
              <a16:creationId xmlns:a16="http://schemas.microsoft.com/office/drawing/2014/main" id="{5EC1EA1B-E3C4-47F5-9ACB-C22794417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207" y="61990940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414617</xdr:colOff>
      <xdr:row>160</xdr:row>
      <xdr:rowOff>56029</xdr:rowOff>
    </xdr:from>
    <xdr:ext cx="289218" cy="326570"/>
    <xdr:pic>
      <xdr:nvPicPr>
        <xdr:cNvPr id="81" name="Afbeelding 80">
          <a:extLst>
            <a:ext uri="{FF2B5EF4-FFF2-40B4-BE49-F238E27FC236}">
              <a16:creationId xmlns:a16="http://schemas.microsoft.com/office/drawing/2014/main" id="{77E7E91A-0E32-414D-AC52-FEED4CFCA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7646" y="62035764"/>
          <a:ext cx="289218" cy="326570"/>
        </a:xfrm>
        <a:prstGeom prst="rect">
          <a:avLst/>
        </a:prstGeom>
      </xdr:spPr>
    </xdr:pic>
    <xdr:clientData/>
  </xdr:oneCellAnchor>
  <xdr:oneCellAnchor>
    <xdr:from>
      <xdr:col>4</xdr:col>
      <xdr:colOff>728383</xdr:colOff>
      <xdr:row>160</xdr:row>
      <xdr:rowOff>11205</xdr:rowOff>
    </xdr:from>
    <xdr:ext cx="381000" cy="381000"/>
    <xdr:pic>
      <xdr:nvPicPr>
        <xdr:cNvPr id="83" name="Afbeelding 82">
          <a:extLst>
            <a:ext uri="{FF2B5EF4-FFF2-40B4-BE49-F238E27FC236}">
              <a16:creationId xmlns:a16="http://schemas.microsoft.com/office/drawing/2014/main" id="{A68367B9-EC7B-4E1C-9CAF-5F549B011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2" y="61990940"/>
          <a:ext cx="381000" cy="381000"/>
        </a:xfrm>
        <a:prstGeom prst="rect">
          <a:avLst/>
        </a:prstGeom>
      </xdr:spPr>
    </xdr:pic>
    <xdr:clientData/>
  </xdr:oneCellAnchor>
  <xdr:oneCellAnchor>
    <xdr:from>
      <xdr:col>3</xdr:col>
      <xdr:colOff>134471</xdr:colOff>
      <xdr:row>257</xdr:row>
      <xdr:rowOff>56029</xdr:rowOff>
    </xdr:from>
    <xdr:ext cx="331322" cy="288942"/>
    <xdr:pic>
      <xdr:nvPicPr>
        <xdr:cNvPr id="86" name="Afbeelding 85">
          <a:extLst>
            <a:ext uri="{FF2B5EF4-FFF2-40B4-BE49-F238E27FC236}">
              <a16:creationId xmlns:a16="http://schemas.microsoft.com/office/drawing/2014/main" id="{48AB6774-9552-4AB7-9491-391E9DFB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265" y="98903117"/>
          <a:ext cx="331322" cy="288942"/>
        </a:xfrm>
        <a:prstGeom prst="rect">
          <a:avLst/>
        </a:prstGeom>
      </xdr:spPr>
    </xdr:pic>
    <xdr:clientData/>
  </xdr:oneCellAnchor>
  <xdr:twoCellAnchor editAs="oneCell">
    <xdr:from>
      <xdr:col>2</xdr:col>
      <xdr:colOff>235324</xdr:colOff>
      <xdr:row>15</xdr:row>
      <xdr:rowOff>56030</xdr:rowOff>
    </xdr:from>
    <xdr:to>
      <xdr:col>2</xdr:col>
      <xdr:colOff>494771</xdr:colOff>
      <xdr:row>15</xdr:row>
      <xdr:rowOff>334286</xdr:rowOff>
    </xdr:to>
    <xdr:pic>
      <xdr:nvPicPr>
        <xdr:cNvPr id="489" name="Afbeelding 488">
          <a:extLst>
            <a:ext uri="{FF2B5EF4-FFF2-40B4-BE49-F238E27FC236}">
              <a16:creationId xmlns:a16="http://schemas.microsoft.com/office/drawing/2014/main" id="{4A58B056-D061-4E64-9476-7A7256897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5950324"/>
          <a:ext cx="259447" cy="278256"/>
        </a:xfrm>
        <a:prstGeom prst="rect">
          <a:avLst/>
        </a:prstGeom>
      </xdr:spPr>
    </xdr:pic>
    <xdr:clientData/>
  </xdr:twoCellAnchor>
  <xdr:oneCellAnchor>
    <xdr:from>
      <xdr:col>4</xdr:col>
      <xdr:colOff>32178</xdr:colOff>
      <xdr:row>239</xdr:row>
      <xdr:rowOff>11205</xdr:rowOff>
    </xdr:from>
    <xdr:ext cx="381000" cy="381000"/>
    <xdr:pic>
      <xdr:nvPicPr>
        <xdr:cNvPr id="42" name="Afbeelding 41">
          <a:extLst>
            <a:ext uri="{FF2B5EF4-FFF2-40B4-BE49-F238E27FC236}">
              <a16:creationId xmlns:a16="http://schemas.microsoft.com/office/drawing/2014/main" id="{AC6A2E45-C6B8-46E3-8329-A6902DAFA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207" y="79247999"/>
          <a:ext cx="381000" cy="381000"/>
        </a:xfrm>
        <a:prstGeom prst="rect">
          <a:avLst/>
        </a:prstGeom>
      </xdr:spPr>
    </xdr:pic>
    <xdr:clientData/>
  </xdr:oneCellAnchor>
  <xdr:oneCellAnchor>
    <xdr:from>
      <xdr:col>4</xdr:col>
      <xdr:colOff>437029</xdr:colOff>
      <xdr:row>239</xdr:row>
      <xdr:rowOff>44823</xdr:rowOff>
    </xdr:from>
    <xdr:ext cx="289218" cy="326570"/>
    <xdr:pic>
      <xdr:nvPicPr>
        <xdr:cNvPr id="500" name="Afbeelding 499">
          <a:extLst>
            <a:ext uri="{FF2B5EF4-FFF2-40B4-BE49-F238E27FC236}">
              <a16:creationId xmlns:a16="http://schemas.microsoft.com/office/drawing/2014/main" id="{8D9EAD04-1DD1-4F3A-B48A-A3749FD36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0058" y="79281617"/>
          <a:ext cx="289218" cy="326570"/>
        </a:xfrm>
        <a:prstGeom prst="rect">
          <a:avLst/>
        </a:prstGeom>
      </xdr:spPr>
    </xdr:pic>
    <xdr:clientData/>
  </xdr:oneCellAnchor>
  <xdr:oneCellAnchor>
    <xdr:from>
      <xdr:col>4</xdr:col>
      <xdr:colOff>728383</xdr:colOff>
      <xdr:row>239</xdr:row>
      <xdr:rowOff>11205</xdr:rowOff>
    </xdr:from>
    <xdr:ext cx="381000" cy="381000"/>
    <xdr:pic>
      <xdr:nvPicPr>
        <xdr:cNvPr id="506" name="Afbeelding 505">
          <a:extLst>
            <a:ext uri="{FF2B5EF4-FFF2-40B4-BE49-F238E27FC236}">
              <a16:creationId xmlns:a16="http://schemas.microsoft.com/office/drawing/2014/main" id="{929A1204-BF43-497D-9E09-B84D9410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1412" y="79247999"/>
          <a:ext cx="381000" cy="381000"/>
        </a:xfrm>
        <a:prstGeom prst="rect">
          <a:avLst/>
        </a:prstGeom>
      </xdr:spPr>
    </xdr:pic>
    <xdr:clientData/>
  </xdr:oneCellAnchor>
  <xdr:oneCellAnchor>
    <xdr:from>
      <xdr:col>2</xdr:col>
      <xdr:colOff>212912</xdr:colOff>
      <xdr:row>148</xdr:row>
      <xdr:rowOff>67236</xdr:rowOff>
    </xdr:from>
    <xdr:ext cx="259447" cy="278256"/>
    <xdr:pic>
      <xdr:nvPicPr>
        <xdr:cNvPr id="94" name="Afbeelding 93">
          <a:extLst>
            <a:ext uri="{FF2B5EF4-FFF2-40B4-BE49-F238E27FC236}">
              <a16:creationId xmlns:a16="http://schemas.microsoft.com/office/drawing/2014/main" id="{997888CC-A263-438C-A3A4-F5E7F50E6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9" y="57340501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16</xdr:row>
      <xdr:rowOff>89647</xdr:rowOff>
    </xdr:from>
    <xdr:ext cx="259447" cy="278256"/>
    <xdr:pic>
      <xdr:nvPicPr>
        <xdr:cNvPr id="120" name="Afbeelding 119">
          <a:extLst>
            <a:ext uri="{FF2B5EF4-FFF2-40B4-BE49-F238E27FC236}">
              <a16:creationId xmlns:a16="http://schemas.microsoft.com/office/drawing/2014/main" id="{D6E3B266-834A-4FF0-A8B8-5DC7E0E29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8729382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17</xdr:row>
      <xdr:rowOff>67235</xdr:rowOff>
    </xdr:from>
    <xdr:ext cx="259447" cy="278256"/>
    <xdr:pic>
      <xdr:nvPicPr>
        <xdr:cNvPr id="121" name="Afbeelding 120">
          <a:extLst>
            <a:ext uri="{FF2B5EF4-FFF2-40B4-BE49-F238E27FC236}">
              <a16:creationId xmlns:a16="http://schemas.microsoft.com/office/drawing/2014/main" id="{0AB475BD-C4CC-40E1-80A4-9AD71DE1A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9099176"/>
          <a:ext cx="259447" cy="278256"/>
        </a:xfrm>
        <a:prstGeom prst="rect">
          <a:avLst/>
        </a:prstGeom>
      </xdr:spPr>
    </xdr:pic>
    <xdr:clientData/>
  </xdr:oneCellAnchor>
  <xdr:oneCellAnchor>
    <xdr:from>
      <xdr:col>2</xdr:col>
      <xdr:colOff>56029</xdr:colOff>
      <xdr:row>18</xdr:row>
      <xdr:rowOff>56030</xdr:rowOff>
    </xdr:from>
    <xdr:ext cx="287830" cy="285370"/>
    <xdr:pic>
      <xdr:nvPicPr>
        <xdr:cNvPr id="123" name="Afbeelding 122">
          <a:extLst>
            <a:ext uri="{FF2B5EF4-FFF2-40B4-BE49-F238E27FC236}">
              <a16:creationId xmlns:a16="http://schemas.microsoft.com/office/drawing/2014/main" id="{EC18F6F2-4168-4E32-8C94-BA6B676C1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176" y="9480177"/>
          <a:ext cx="287830" cy="285370"/>
        </a:xfrm>
        <a:prstGeom prst="rect">
          <a:avLst/>
        </a:prstGeom>
      </xdr:spPr>
    </xdr:pic>
    <xdr:clientData/>
  </xdr:oneCellAnchor>
  <xdr:oneCellAnchor>
    <xdr:from>
      <xdr:col>2</xdr:col>
      <xdr:colOff>470647</xdr:colOff>
      <xdr:row>18</xdr:row>
      <xdr:rowOff>56029</xdr:rowOff>
    </xdr:from>
    <xdr:ext cx="287916" cy="281288"/>
    <xdr:pic>
      <xdr:nvPicPr>
        <xdr:cNvPr id="127" name="Afbeelding 126">
          <a:extLst>
            <a:ext uri="{FF2B5EF4-FFF2-40B4-BE49-F238E27FC236}">
              <a16:creationId xmlns:a16="http://schemas.microsoft.com/office/drawing/2014/main" id="{CF6A1654-1980-4D58-868F-35F376082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794" y="9480176"/>
          <a:ext cx="287916" cy="281288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19</xdr:row>
      <xdr:rowOff>33618</xdr:rowOff>
    </xdr:from>
    <xdr:ext cx="289383" cy="276096"/>
    <xdr:pic>
      <xdr:nvPicPr>
        <xdr:cNvPr id="512" name="Afbeelding 511">
          <a:extLst>
            <a:ext uri="{FF2B5EF4-FFF2-40B4-BE49-F238E27FC236}">
              <a16:creationId xmlns:a16="http://schemas.microsoft.com/office/drawing/2014/main" id="{FDFA9BCF-144D-4CCF-98C2-42408203A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9849971"/>
          <a:ext cx="289383" cy="276096"/>
        </a:xfrm>
        <a:prstGeom prst="rect">
          <a:avLst/>
        </a:prstGeom>
      </xdr:spPr>
    </xdr:pic>
    <xdr:clientData/>
  </xdr:oneCellAnchor>
  <xdr:oneCellAnchor>
    <xdr:from>
      <xdr:col>2</xdr:col>
      <xdr:colOff>235324</xdr:colOff>
      <xdr:row>20</xdr:row>
      <xdr:rowOff>56030</xdr:rowOff>
    </xdr:from>
    <xdr:ext cx="281219" cy="268941"/>
    <xdr:pic>
      <xdr:nvPicPr>
        <xdr:cNvPr id="513" name="Afbeelding 512">
          <a:extLst>
            <a:ext uri="{FF2B5EF4-FFF2-40B4-BE49-F238E27FC236}">
              <a16:creationId xmlns:a16="http://schemas.microsoft.com/office/drawing/2014/main" id="{DD21BB5F-D723-4773-8416-28E81AE3F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10264589"/>
          <a:ext cx="281219" cy="268941"/>
        </a:xfrm>
        <a:prstGeom prst="rect">
          <a:avLst/>
        </a:prstGeom>
      </xdr:spPr>
    </xdr:pic>
    <xdr:clientData/>
  </xdr:oneCellAnchor>
  <xdr:oneCellAnchor>
    <xdr:from>
      <xdr:col>2</xdr:col>
      <xdr:colOff>224118</xdr:colOff>
      <xdr:row>22</xdr:row>
      <xdr:rowOff>89647</xdr:rowOff>
    </xdr:from>
    <xdr:ext cx="281219" cy="268941"/>
    <xdr:pic>
      <xdr:nvPicPr>
        <xdr:cNvPr id="521" name="Afbeelding 520">
          <a:extLst>
            <a:ext uri="{FF2B5EF4-FFF2-40B4-BE49-F238E27FC236}">
              <a16:creationId xmlns:a16="http://schemas.microsoft.com/office/drawing/2014/main" id="{1D466842-8C67-4955-9677-C850CD3DE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265" y="8729382"/>
          <a:ext cx="281219" cy="268941"/>
        </a:xfrm>
        <a:prstGeom prst="rect">
          <a:avLst/>
        </a:prstGeom>
      </xdr:spPr>
    </xdr:pic>
    <xdr:clientData/>
  </xdr:oneCellAnchor>
  <xdr:oneCellAnchor>
    <xdr:from>
      <xdr:col>2</xdr:col>
      <xdr:colOff>246529</xdr:colOff>
      <xdr:row>244</xdr:row>
      <xdr:rowOff>44823</xdr:rowOff>
    </xdr:from>
    <xdr:ext cx="286537" cy="286537"/>
    <xdr:pic>
      <xdr:nvPicPr>
        <xdr:cNvPr id="495" name="Afbeelding 494">
          <a:extLst>
            <a:ext uri="{FF2B5EF4-FFF2-40B4-BE49-F238E27FC236}">
              <a16:creationId xmlns:a16="http://schemas.microsoft.com/office/drawing/2014/main" id="{A8895747-EAF6-47B7-B0DB-179F87C2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88676" y="95754264"/>
          <a:ext cx="286537" cy="2865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367"/>
  <sheetViews>
    <sheetView tabSelected="1" topLeftCell="A7" zoomScale="85" zoomScaleNormal="85" zoomScalePageLayoutView="70" workbookViewId="0">
      <selection activeCell="A22" sqref="A22:J22"/>
    </sheetView>
  </sheetViews>
  <sheetFormatPr defaultColWidth="9" defaultRowHeight="31.7" customHeight="1" x14ac:dyDescent="0.2"/>
  <cols>
    <col min="1" max="1" width="7.28515625" style="2" customWidth="1"/>
    <col min="2" max="2" width="8.42578125" style="2" customWidth="1"/>
    <col min="3" max="3" width="12.7109375" style="2" customWidth="1"/>
    <col min="4" max="4" width="12.42578125" style="2" customWidth="1"/>
    <col min="5" max="5" width="78" style="5" customWidth="1"/>
    <col min="6" max="6" width="0" style="9" hidden="1" customWidth="1"/>
    <col min="7" max="7" width="1.140625" style="2" hidden="1" customWidth="1"/>
    <col min="8" max="9" width="8.7109375" style="2" customWidth="1"/>
    <col min="10" max="10" width="9" style="8"/>
    <col min="11" max="11" width="14.7109375" style="2" bestFit="1" customWidth="1"/>
    <col min="12" max="12" width="21" style="2" bestFit="1" customWidth="1"/>
    <col min="13" max="13" width="19.5703125" style="2" bestFit="1" customWidth="1"/>
    <col min="14" max="18" width="9" style="2"/>
    <col min="19" max="19" width="7.28515625" style="2" customWidth="1"/>
    <col min="20" max="16384" width="9" style="2"/>
  </cols>
  <sheetData>
    <row r="2" spans="1:19" ht="31.35" customHeight="1" thickBot="1" x14ac:dyDescent="0.25">
      <c r="A2" s="29" t="s">
        <v>9</v>
      </c>
      <c r="B2" s="29"/>
      <c r="C2" s="29"/>
      <c r="D2" s="29"/>
      <c r="E2" s="29"/>
      <c r="F2" s="29"/>
      <c r="G2" s="29"/>
      <c r="H2" s="29"/>
      <c r="I2" s="29"/>
      <c r="J2" s="29"/>
      <c r="K2" s="17"/>
    </row>
    <row r="3" spans="1:19" ht="31.35" customHeight="1" x14ac:dyDescent="0.2">
      <c r="E3" s="5" t="s">
        <v>242</v>
      </c>
    </row>
    <row r="4" spans="1:19" ht="31.35" customHeight="1" x14ac:dyDescent="0.2">
      <c r="A4" s="1" t="s">
        <v>0</v>
      </c>
      <c r="B4" s="1" t="s">
        <v>1</v>
      </c>
      <c r="C4" s="1" t="s">
        <v>167</v>
      </c>
      <c r="D4" s="1" t="s">
        <v>14</v>
      </c>
      <c r="E4" s="3" t="s">
        <v>7</v>
      </c>
      <c r="F4" s="4">
        <v>35</v>
      </c>
      <c r="G4" s="2">
        <v>40</v>
      </c>
      <c r="H4" s="13">
        <v>43</v>
      </c>
      <c r="I4" s="13">
        <v>45</v>
      </c>
      <c r="J4" s="13">
        <v>48</v>
      </c>
      <c r="K4" s="10" t="s">
        <v>4</v>
      </c>
      <c r="L4" s="14" t="s">
        <v>10</v>
      </c>
      <c r="M4" s="15"/>
      <c r="N4" s="12"/>
      <c r="S4" s="1"/>
    </row>
    <row r="5" spans="1:19" ht="31.35" customHeight="1" x14ac:dyDescent="0.2">
      <c r="A5" s="27" t="s">
        <v>3</v>
      </c>
      <c r="B5" s="27"/>
      <c r="C5" s="27"/>
      <c r="D5" s="27"/>
      <c r="E5" s="27"/>
      <c r="F5" s="27"/>
      <c r="G5" s="27"/>
      <c r="H5" s="27"/>
      <c r="I5" s="27"/>
      <c r="J5" s="27"/>
      <c r="K5" s="11">
        <v>5.5</v>
      </c>
      <c r="L5" s="19">
        <v>46239</v>
      </c>
      <c r="M5" s="16"/>
      <c r="S5" s="1"/>
    </row>
    <row r="6" spans="1:19" ht="31.35" customHeight="1" x14ac:dyDescent="0.2">
      <c r="A6" s="23" t="s">
        <v>168</v>
      </c>
      <c r="B6" s="23"/>
      <c r="C6" s="23"/>
      <c r="D6" s="23"/>
      <c r="E6" s="23"/>
      <c r="F6" s="23"/>
      <c r="G6" s="23"/>
      <c r="H6" s="23"/>
      <c r="I6" s="23"/>
      <c r="J6" s="23"/>
      <c r="K6" s="10" t="s">
        <v>5</v>
      </c>
      <c r="S6" s="1"/>
    </row>
    <row r="7" spans="1:19" ht="31.35" customHeight="1" x14ac:dyDescent="0.2">
      <c r="A7" s="2">
        <v>0</v>
      </c>
      <c r="B7" s="8">
        <f>-(A7-$K$5)</f>
        <v>5.5</v>
      </c>
      <c r="E7" s="5" t="s">
        <v>15</v>
      </c>
      <c r="F7" s="6" t="e">
        <f>IF($A7&lt;&gt;"",((($A7/F$4)*3600)+3600*HOUR(#REF!)+60*MINUTE(#REF!)+SECOND(#REF!))/86400,"")</f>
        <v>#REF!</v>
      </c>
      <c r="G7" s="6" t="e">
        <f>IF($A7&lt;&gt;"",((($A7/G$4)*3600)+3600*HOUR(#REF!)+60*MINUTE(#REF!)+SECOND(#REF!))/86400,"")</f>
        <v>#REF!</v>
      </c>
      <c r="H7" s="7">
        <v>0.53125</v>
      </c>
      <c r="I7" s="7">
        <f>IF($A7&lt;&gt;"",((($A7/30)*3600)+3600*HOUR($L$9)+60*MINUTE($L$9)+SECOND($L$9))/86400,"")</f>
        <v>0.53125</v>
      </c>
      <c r="J7" s="7">
        <f>IF($A7&lt;&gt;"",((($A7/30)*3600)+3600*HOUR($L$9)+60*MINUTE($L$9)+SECOND($L$9))/86400,"")</f>
        <v>0.53125</v>
      </c>
      <c r="K7" s="10">
        <v>199.4</v>
      </c>
    </row>
    <row r="8" spans="1:19" ht="31.35" customHeight="1" x14ac:dyDescent="0.2">
      <c r="A8" s="8">
        <v>0</v>
      </c>
      <c r="B8" s="8">
        <f t="shared" ref="B8:B21" si="0">-(A8-$K$5)</f>
        <v>5.5</v>
      </c>
      <c r="E8" s="5" t="s">
        <v>170</v>
      </c>
      <c r="F8" s="6" t="e">
        <f>IF($A8&lt;&gt;"",((($A8/F$4)*3600)+3600*HOUR(#REF!)+60*MINUTE(#REF!)+SECOND(#REF!))/86400,"")</f>
        <v>#REF!</v>
      </c>
      <c r="G8" s="6" t="e">
        <f>IF($A8&lt;&gt;"",((($A8/G$4)*3600)+3600*HOUR(#REF!)+60*MINUTE(#REF!)+SECOND(#REF!))/86400,"")</f>
        <v>#REF!</v>
      </c>
      <c r="H8" s="7">
        <f>IF($A8&lt;&gt;"",((($A8/30)*3600)+3600*HOUR($L$9)+60*MINUTE($L$9)+SECOND($L$9))/86400,"")</f>
        <v>0.53125</v>
      </c>
      <c r="I8" s="7">
        <f t="shared" ref="H8:J21" si="1">IF($A8&lt;&gt;"",((($A8/30)*3600)+3600*HOUR($L$9)+60*MINUTE($L$9)+SECOND($L$9))/86400,"")</f>
        <v>0.53125</v>
      </c>
      <c r="J8" s="7">
        <f t="shared" si="1"/>
        <v>0.53125</v>
      </c>
      <c r="K8" s="1" t="s">
        <v>2</v>
      </c>
      <c r="L8" s="1" t="s">
        <v>12</v>
      </c>
      <c r="M8" s="1" t="s">
        <v>232</v>
      </c>
      <c r="O8" s="2" t="s">
        <v>230</v>
      </c>
      <c r="S8" s="8"/>
    </row>
    <row r="9" spans="1:19" ht="31.35" customHeight="1" x14ac:dyDescent="0.2">
      <c r="A9" s="8">
        <v>0.1</v>
      </c>
      <c r="B9" s="8">
        <f t="shared" si="0"/>
        <v>5.4</v>
      </c>
      <c r="E9" s="5" t="s">
        <v>171</v>
      </c>
      <c r="F9" s="6" t="e">
        <f>IF($A9&lt;&gt;"",((($A9/F$4)*3600)+3600*HOUR(#REF!)+60*MINUTE(#REF!)+SECOND(#REF!))/86400,"")</f>
        <v>#REF!</v>
      </c>
      <c r="G9" s="6" t="e">
        <f>IF($A9&lt;&gt;"",((($A9/G$4)*3600)+3600*HOUR(#REF!)+60*MINUTE(#REF!)+SECOND(#REF!))/86400,"")</f>
        <v>#REF!</v>
      </c>
      <c r="H9" s="7">
        <f t="shared" si="1"/>
        <v>0.53138888888888891</v>
      </c>
      <c r="I9" s="7">
        <f t="shared" si="1"/>
        <v>0.53138888888888891</v>
      </c>
      <c r="J9" s="7">
        <f t="shared" si="1"/>
        <v>0.53138888888888891</v>
      </c>
      <c r="K9" s="10">
        <f>K7+K5</f>
        <v>204.9</v>
      </c>
      <c r="L9" s="7">
        <v>0.53125</v>
      </c>
      <c r="M9" s="7">
        <v>0.53125</v>
      </c>
      <c r="O9" s="7">
        <v>0.53888888888888886</v>
      </c>
      <c r="S9" s="8"/>
    </row>
    <row r="10" spans="1:19" ht="31.35" customHeight="1" x14ac:dyDescent="0.2">
      <c r="A10" s="8">
        <v>0.7</v>
      </c>
      <c r="B10" s="8">
        <f t="shared" si="0"/>
        <v>4.8</v>
      </c>
      <c r="E10" s="5" t="s">
        <v>172</v>
      </c>
      <c r="F10" s="6" t="e">
        <f>IF($A10&lt;&gt;"",((($A10/F$4)*3600)+3600*HOUR(#REF!)+60*MINUTE(#REF!)+SECOND(#REF!))/86400,"")</f>
        <v>#REF!</v>
      </c>
      <c r="G10" s="6" t="e">
        <f>IF($A10&lt;&gt;"",((($A10/G$4)*3600)+3600*HOUR(#REF!)+60*MINUTE(#REF!)+SECOND(#REF!))/86400,"")</f>
        <v>#REF!</v>
      </c>
      <c r="H10" s="7">
        <f t="shared" si="1"/>
        <v>0.53222222222222226</v>
      </c>
      <c r="I10" s="7">
        <f t="shared" si="1"/>
        <v>0.53222222222222226</v>
      </c>
      <c r="J10" s="7">
        <f t="shared" si="1"/>
        <v>0.53222222222222226</v>
      </c>
      <c r="M10" s="1" t="s">
        <v>233</v>
      </c>
      <c r="O10" s="2" t="s">
        <v>231</v>
      </c>
      <c r="S10" s="8"/>
    </row>
    <row r="11" spans="1:19" ht="31.35" customHeight="1" x14ac:dyDescent="0.2">
      <c r="A11" s="8">
        <v>1.6</v>
      </c>
      <c r="B11" s="8">
        <f t="shared" si="0"/>
        <v>3.9</v>
      </c>
      <c r="E11" s="5" t="s">
        <v>173</v>
      </c>
      <c r="F11" s="6" t="e">
        <f>IF($A11&lt;&gt;"",((($A11/F$4)*3600)+3600*HOUR(#REF!)+60*MINUTE(#REF!)+SECOND(#REF!))/86400,"")</f>
        <v>#REF!</v>
      </c>
      <c r="G11" s="6" t="e">
        <f>IF($A11&lt;&gt;"",((($A11/G$4)*3600)+3600*HOUR(#REF!)+60*MINUTE(#REF!)+SECOND(#REF!))/86400,"")</f>
        <v>#REF!</v>
      </c>
      <c r="H11" s="7">
        <f t="shared" si="1"/>
        <v>0.53347222222222224</v>
      </c>
      <c r="I11" s="7">
        <f t="shared" si="1"/>
        <v>0.53347222222222224</v>
      </c>
      <c r="J11" s="7">
        <f t="shared" si="1"/>
        <v>0.53347222222222224</v>
      </c>
      <c r="M11" s="7">
        <v>0.53125</v>
      </c>
      <c r="O11" s="7">
        <v>0.53888888888888886</v>
      </c>
      <c r="S11" s="8"/>
    </row>
    <row r="12" spans="1:19" ht="31.35" customHeight="1" x14ac:dyDescent="0.2">
      <c r="A12" s="8">
        <v>2.2999999999999998</v>
      </c>
      <c r="B12" s="8">
        <f t="shared" si="0"/>
        <v>3.2</v>
      </c>
      <c r="E12" s="5" t="s">
        <v>174</v>
      </c>
      <c r="F12" s="6"/>
      <c r="G12" s="6"/>
      <c r="H12" s="7">
        <f t="shared" si="1"/>
        <v>0.5344444444444445</v>
      </c>
      <c r="I12" s="7">
        <f t="shared" si="1"/>
        <v>0.5344444444444445</v>
      </c>
      <c r="J12" s="7">
        <f t="shared" si="1"/>
        <v>0.5344444444444445</v>
      </c>
      <c r="M12" s="7"/>
      <c r="O12" s="7"/>
      <c r="S12" s="8"/>
    </row>
    <row r="13" spans="1:19" ht="31.35" customHeight="1" x14ac:dyDescent="0.2">
      <c r="A13" s="8">
        <v>3.1</v>
      </c>
      <c r="B13" s="8">
        <f t="shared" si="0"/>
        <v>2.4</v>
      </c>
      <c r="E13" s="5" t="s">
        <v>175</v>
      </c>
      <c r="F13" s="6"/>
      <c r="G13" s="6"/>
      <c r="H13" s="7">
        <f t="shared" si="1"/>
        <v>0.53555555555555556</v>
      </c>
      <c r="I13" s="7">
        <f t="shared" si="1"/>
        <v>0.53555555555555556</v>
      </c>
      <c r="J13" s="7">
        <f t="shared" si="1"/>
        <v>0.53555555555555556</v>
      </c>
      <c r="M13" s="7"/>
      <c r="O13" s="7"/>
      <c r="S13" s="8"/>
    </row>
    <row r="14" spans="1:19" ht="31.35" customHeight="1" x14ac:dyDescent="0.2">
      <c r="A14" s="8">
        <v>3.4</v>
      </c>
      <c r="B14" s="8">
        <f>-(A14-$K$5)</f>
        <v>2.1</v>
      </c>
      <c r="E14" s="5" t="s">
        <v>175</v>
      </c>
      <c r="F14" s="6"/>
      <c r="G14" s="6"/>
      <c r="H14" s="7">
        <f t="shared" si="1"/>
        <v>0.53597222222222218</v>
      </c>
      <c r="I14" s="7">
        <f t="shared" si="1"/>
        <v>0.53597222222222218</v>
      </c>
      <c r="J14" s="7">
        <f t="shared" si="1"/>
        <v>0.53597222222222218</v>
      </c>
      <c r="M14" s="7"/>
      <c r="O14" s="7"/>
      <c r="S14" s="8"/>
    </row>
    <row r="15" spans="1:19" ht="31.35" customHeight="1" x14ac:dyDescent="0.2">
      <c r="A15" s="8">
        <v>3.6</v>
      </c>
      <c r="B15" s="8">
        <f t="shared" si="0"/>
        <v>1.9</v>
      </c>
      <c r="E15" s="5" t="s">
        <v>44</v>
      </c>
      <c r="F15" s="6"/>
      <c r="G15" s="6"/>
      <c r="H15" s="7">
        <f t="shared" si="1"/>
        <v>0.53625</v>
      </c>
      <c r="I15" s="7">
        <f t="shared" si="1"/>
        <v>0.53625</v>
      </c>
      <c r="J15" s="7">
        <f t="shared" si="1"/>
        <v>0.53625</v>
      </c>
      <c r="M15" s="7"/>
      <c r="O15" s="7"/>
      <c r="S15" s="8"/>
    </row>
    <row r="16" spans="1:19" ht="31.35" customHeight="1" x14ac:dyDescent="0.2">
      <c r="A16" s="8">
        <v>4</v>
      </c>
      <c r="B16" s="8">
        <f t="shared" si="0"/>
        <v>1.5</v>
      </c>
      <c r="E16" s="5" t="s">
        <v>44</v>
      </c>
      <c r="F16" s="6"/>
      <c r="G16" s="6"/>
      <c r="H16" s="7">
        <f t="shared" si="1"/>
        <v>0.53680555555555554</v>
      </c>
      <c r="I16" s="7">
        <f t="shared" si="1"/>
        <v>0.53680555555555554</v>
      </c>
      <c r="J16" s="7">
        <f t="shared" si="1"/>
        <v>0.53680555555555554</v>
      </c>
      <c r="M16" s="7"/>
      <c r="O16" s="7"/>
      <c r="S16" s="8"/>
    </row>
    <row r="17" spans="1:19" ht="31.35" customHeight="1" x14ac:dyDescent="0.2">
      <c r="A17" s="8">
        <v>4.0999999999999996</v>
      </c>
      <c r="B17" s="8">
        <f t="shared" si="0"/>
        <v>1.4000000000000004</v>
      </c>
      <c r="E17" s="5" t="s">
        <v>170</v>
      </c>
      <c r="F17" s="6"/>
      <c r="G17" s="6"/>
      <c r="H17" s="7">
        <f t="shared" si="1"/>
        <v>0.53694444444444445</v>
      </c>
      <c r="I17" s="7">
        <f t="shared" si="1"/>
        <v>0.53694444444444445</v>
      </c>
      <c r="J17" s="7">
        <f t="shared" si="1"/>
        <v>0.53694444444444445</v>
      </c>
      <c r="M17" s="7"/>
      <c r="O17" s="7"/>
      <c r="S17" s="8"/>
    </row>
    <row r="18" spans="1:19" ht="31.35" customHeight="1" x14ac:dyDescent="0.2">
      <c r="A18" s="8">
        <f>A17+0.1</f>
        <v>4.1999999999999993</v>
      </c>
      <c r="B18" s="8">
        <f t="shared" si="0"/>
        <v>1.3000000000000007</v>
      </c>
      <c r="E18" s="5" t="s">
        <v>171</v>
      </c>
      <c r="F18" s="6"/>
      <c r="G18" s="6"/>
      <c r="H18" s="7">
        <f t="shared" si="1"/>
        <v>0.53708333333333336</v>
      </c>
      <c r="I18" s="7">
        <f t="shared" si="1"/>
        <v>0.53708333333333336</v>
      </c>
      <c r="J18" s="7">
        <f t="shared" si="1"/>
        <v>0.53708333333333336</v>
      </c>
      <c r="M18" s="7"/>
      <c r="O18" s="7"/>
      <c r="S18" s="8"/>
    </row>
    <row r="19" spans="1:19" ht="31.35" customHeight="1" x14ac:dyDescent="0.2">
      <c r="A19" s="8">
        <f>A18+0.5</f>
        <v>4.6999999999999993</v>
      </c>
      <c r="B19" s="8">
        <f t="shared" si="0"/>
        <v>0.80000000000000071</v>
      </c>
      <c r="E19" s="5" t="s">
        <v>239</v>
      </c>
      <c r="F19" s="6"/>
      <c r="G19" s="6"/>
      <c r="H19" s="7">
        <f t="shared" si="1"/>
        <v>0.5377777777777778</v>
      </c>
      <c r="I19" s="7">
        <f t="shared" si="1"/>
        <v>0.5377777777777778</v>
      </c>
      <c r="J19" s="7">
        <f t="shared" si="1"/>
        <v>0.5377777777777778</v>
      </c>
      <c r="M19" s="7"/>
      <c r="O19" s="7"/>
      <c r="S19" s="8"/>
    </row>
    <row r="20" spans="1:19" ht="31.35" customHeight="1" x14ac:dyDescent="0.2">
      <c r="A20" s="8">
        <f>A19+0.4</f>
        <v>5.0999999999999996</v>
      </c>
      <c r="B20" s="8">
        <f t="shared" si="0"/>
        <v>0.40000000000000036</v>
      </c>
      <c r="E20" s="5" t="s">
        <v>239</v>
      </c>
      <c r="F20" s="6"/>
      <c r="G20" s="6"/>
      <c r="H20" s="7">
        <f t="shared" si="1"/>
        <v>0.53833333333333333</v>
      </c>
      <c r="I20" s="7">
        <f t="shared" si="1"/>
        <v>0.53833333333333333</v>
      </c>
      <c r="J20" s="7">
        <f t="shared" si="1"/>
        <v>0.53833333333333333</v>
      </c>
      <c r="M20" s="7"/>
      <c r="O20" s="7"/>
      <c r="S20" s="8"/>
    </row>
    <row r="21" spans="1:19" ht="31.35" customHeight="1" x14ac:dyDescent="0.2">
      <c r="A21" s="8">
        <f>A20+0.4</f>
        <v>5.5</v>
      </c>
      <c r="B21" s="8">
        <f t="shared" si="0"/>
        <v>0</v>
      </c>
      <c r="E21" s="5" t="s">
        <v>240</v>
      </c>
      <c r="F21" s="6"/>
      <c r="G21" s="6"/>
      <c r="H21" s="7">
        <f t="shared" si="1"/>
        <v>0.53888888888888886</v>
      </c>
      <c r="I21" s="7">
        <f t="shared" si="1"/>
        <v>0.53888888888888886</v>
      </c>
      <c r="J21" s="7">
        <f t="shared" si="1"/>
        <v>0.53888888888888886</v>
      </c>
      <c r="M21" s="7"/>
      <c r="O21" s="7"/>
      <c r="S21" s="8"/>
    </row>
    <row r="22" spans="1:19" ht="31.35" customHeight="1" x14ac:dyDescent="0.2">
      <c r="A22" s="28" t="s">
        <v>241</v>
      </c>
      <c r="B22" s="28"/>
      <c r="C22" s="28"/>
      <c r="D22" s="28"/>
      <c r="E22" s="28"/>
      <c r="F22" s="28"/>
      <c r="G22" s="28"/>
      <c r="H22" s="28"/>
      <c r="I22" s="28"/>
      <c r="J22" s="28"/>
      <c r="M22" s="7"/>
      <c r="O22" s="7"/>
      <c r="S22" s="8"/>
    </row>
    <row r="23" spans="1:19" ht="31.35" customHeight="1" x14ac:dyDescent="0.2">
      <c r="A23" s="8">
        <f>0</f>
        <v>0</v>
      </c>
      <c r="B23" s="8">
        <f t="shared" ref="B23" si="2">-(A23-$K$7)</f>
        <v>199.4</v>
      </c>
      <c r="E23" s="5" t="s">
        <v>240</v>
      </c>
      <c r="F23" s="6"/>
      <c r="G23" s="6"/>
      <c r="H23" s="7">
        <f>IF($A23&lt;&gt;"",((($A23/H$4)*3600)+3600*HOUR($O$9)+60*MINUTE($O$9)+SECOND($O$9))/86400,"")</f>
        <v>0.53888888888888886</v>
      </c>
      <c r="I23" s="7">
        <f>IF($A23&lt;&gt;"",((($A23/I$4)*3600)+3600*HOUR($O$9)+60*MINUTE($O$9)+SECOND($O$9))/86400,"")</f>
        <v>0.53888888888888886</v>
      </c>
      <c r="J23" s="7">
        <f>IF($A23&lt;&gt;"",((($A23/J$4)*3600)+3600*HOUR($O$9)+60*MINUTE($O$9)+SECOND($O$9))/86400,"")</f>
        <v>0.53888888888888886</v>
      </c>
      <c r="M23" s="7"/>
      <c r="O23" s="7"/>
      <c r="S23" s="8"/>
    </row>
    <row r="24" spans="1:19" ht="31.35" customHeight="1" x14ac:dyDescent="0.2">
      <c r="A24" s="23" t="s">
        <v>72</v>
      </c>
      <c r="B24" s="23"/>
      <c r="C24" s="23"/>
      <c r="D24" s="23"/>
      <c r="E24" s="23"/>
      <c r="F24" s="23"/>
      <c r="G24" s="23"/>
      <c r="H24" s="23"/>
      <c r="I24" s="23"/>
      <c r="J24" s="23"/>
      <c r="M24" s="7"/>
      <c r="O24" s="7"/>
      <c r="S24" s="8"/>
    </row>
    <row r="25" spans="1:19" ht="31.35" customHeight="1" x14ac:dyDescent="0.2">
      <c r="A25" s="8">
        <f>A23+1.1</f>
        <v>1.1000000000000001</v>
      </c>
      <c r="B25" s="8">
        <f>-(A25-$K$7)</f>
        <v>198.3</v>
      </c>
      <c r="E25" s="5" t="s">
        <v>154</v>
      </c>
      <c r="F25" s="6"/>
      <c r="G25" s="6"/>
      <c r="H25" s="7">
        <f>IF($A25&lt;&gt;"",((($A25/H$4)*3600)+3600*HOUR($O$9)+60*MINUTE($O$9)+SECOND($O$9))/86400,"")</f>
        <v>0.53995478036175715</v>
      </c>
      <c r="I25" s="7">
        <f>IF($A25&lt;&gt;"",((($A25/I$4)*3600)+3600*HOUR($O$11)+60*MINUTE($O$11)+SECOND($O$11))/86400,"")</f>
        <v>0.53990740740740739</v>
      </c>
      <c r="J25" s="7">
        <f t="shared" ref="J25:J88" si="3">IF($A25&lt;&gt;"",((($A25/J$4)*3600)+3600*HOUR($O$9)+60*MINUTE($O$9)+SECOND($O$9))/86400,"")</f>
        <v>0.53984374999999996</v>
      </c>
      <c r="L25" s="20"/>
      <c r="M25" s="10"/>
      <c r="S25" s="8"/>
    </row>
    <row r="26" spans="1:19" ht="31.35" customHeight="1" x14ac:dyDescent="0.2">
      <c r="A26" s="8">
        <f>A25+1.4</f>
        <v>2.5</v>
      </c>
      <c r="B26" s="8">
        <f>-(A26-$K$7)</f>
        <v>196.9</v>
      </c>
      <c r="E26" s="5" t="s">
        <v>176</v>
      </c>
      <c r="F26" s="6"/>
      <c r="G26" s="6"/>
      <c r="H26" s="7">
        <f>IF($A26&lt;&gt;"",((($A26/H$4)*3600)+3600*HOUR($O$9)+60*MINUTE($O$9)+SECOND($O$9))/86400,"")</f>
        <v>0.5413113695090439</v>
      </c>
      <c r="I26" s="7">
        <f>IF($A26&lt;&gt;"",((($A26/I$4)*3600)+3600*HOUR($O$11)+60*MINUTE($O$11)+SECOND($O$11))/86400,"")</f>
        <v>0.54120370370370374</v>
      </c>
      <c r="J26" s="7">
        <f t="shared" si="3"/>
        <v>0.54105902777777781</v>
      </c>
      <c r="L26" s="20"/>
      <c r="M26" s="10"/>
      <c r="S26" s="8"/>
    </row>
    <row r="27" spans="1:19" ht="31.35" customHeight="1" x14ac:dyDescent="0.2">
      <c r="A27" s="23" t="s">
        <v>73</v>
      </c>
      <c r="B27" s="23"/>
      <c r="C27" s="23"/>
      <c r="D27" s="23"/>
      <c r="E27" s="23"/>
      <c r="F27" s="23"/>
      <c r="G27" s="23"/>
      <c r="H27" s="23"/>
      <c r="I27" s="23"/>
      <c r="J27" s="23"/>
      <c r="K27" s="8"/>
    </row>
    <row r="28" spans="1:19" ht="31.35" customHeight="1" x14ac:dyDescent="0.2">
      <c r="A28" s="8">
        <f>A26+0.8</f>
        <v>3.3</v>
      </c>
      <c r="B28" s="8">
        <f t="shared" ref="B28:B51" si="4">-(A28-$K$7)</f>
        <v>196.1</v>
      </c>
      <c r="E28" s="5" t="s">
        <v>16</v>
      </c>
      <c r="F28" s="6" t="e">
        <f>IF($A28&lt;&gt;"",((($A28/F$4)*3600)+3600*HOUR(#REF!)+60*MINUTE(#REF!)+SECOND(#REF!))/86400,"")</f>
        <v>#REF!</v>
      </c>
      <c r="G28" s="6" t="e">
        <f>IF($A28&lt;&gt;"",((($A28/G$4)*3600)+3600*HOUR(#REF!)+60*MINUTE(#REF!)+SECOND(#REF!))/86400,"")</f>
        <v>#REF!</v>
      </c>
      <c r="H28" s="7">
        <f>IF($A28&lt;&gt;"",((($A28/H$4)*3600)+3600*HOUR($O$9)+60*MINUTE($O$9)+SECOND($O$9))/86400,"")</f>
        <v>0.5420865633074935</v>
      </c>
      <c r="I28" s="7">
        <f>IF($A28&lt;&gt;"",((($A28/I$4)*3600)+3600*HOUR($O$11)+60*MINUTE($O$11)+SECOND($O$11))/86400,"")</f>
        <v>0.54194444444444445</v>
      </c>
      <c r="J28" s="7">
        <f t="shared" si="3"/>
        <v>0.54175347222222225</v>
      </c>
      <c r="M28" s="7"/>
      <c r="S28" s="8"/>
    </row>
    <row r="29" spans="1:19" ht="31.35" customHeight="1" x14ac:dyDescent="0.2">
      <c r="A29" s="23" t="s">
        <v>74</v>
      </c>
      <c r="B29" s="23"/>
      <c r="C29" s="23"/>
      <c r="D29" s="23"/>
      <c r="E29" s="23"/>
      <c r="F29" s="23"/>
      <c r="G29" s="23"/>
      <c r="H29" s="23"/>
      <c r="I29" s="23"/>
      <c r="J29" s="23"/>
      <c r="M29" s="7"/>
      <c r="S29" s="8"/>
    </row>
    <row r="30" spans="1:19" ht="31.35" customHeight="1" x14ac:dyDescent="0.2">
      <c r="A30" s="8">
        <f>A28+4.9</f>
        <v>8.1999999999999993</v>
      </c>
      <c r="B30" s="8">
        <f t="shared" si="4"/>
        <v>191.20000000000002</v>
      </c>
      <c r="E30" s="5" t="s">
        <v>17</v>
      </c>
      <c r="F30" s="6" t="e">
        <f>IF($A30&lt;&gt;"",((($A30/F$4)*3600)+3600*HOUR(#REF!)+60*MINUTE(#REF!)+SECOND(#REF!))/86400,"")</f>
        <v>#REF!</v>
      </c>
      <c r="G30" s="6" t="e">
        <f>IF($A30&lt;&gt;"",((($A30/G$4)*3600)+3600*HOUR(#REF!)+60*MINUTE(#REF!)+SECOND(#REF!))/86400,"")</f>
        <v>#REF!</v>
      </c>
      <c r="H30" s="7">
        <f>IF($A30&lt;&gt;"",((($A30/H$4)*3600)+3600*HOUR($O$9)+60*MINUTE($O$9)+SECOND($O$9))/86400,"")</f>
        <v>0.54683462532299743</v>
      </c>
      <c r="I30" s="7">
        <f>IF($A30&lt;&gt;"",((($A30/I$4)*3600)+3600*HOUR($O$11)+60*MINUTE($O$11)+SECOND($O$11))/86400,"")</f>
        <v>0.54648148148148146</v>
      </c>
      <c r="J30" s="7">
        <f t="shared" si="3"/>
        <v>0.54600694444444442</v>
      </c>
      <c r="K30" s="8"/>
      <c r="S30" s="8"/>
    </row>
    <row r="31" spans="1:19" ht="31.35" customHeight="1" x14ac:dyDescent="0.2">
      <c r="A31" s="23" t="s">
        <v>75</v>
      </c>
      <c r="B31" s="23"/>
      <c r="C31" s="23"/>
      <c r="D31" s="23"/>
      <c r="E31" s="23"/>
      <c r="F31" s="23"/>
      <c r="G31" s="23"/>
      <c r="H31" s="23"/>
      <c r="I31" s="23"/>
      <c r="J31" s="23"/>
      <c r="K31" s="8"/>
      <c r="S31" s="8"/>
    </row>
    <row r="32" spans="1:19" ht="31.35" customHeight="1" x14ac:dyDescent="0.2">
      <c r="A32" s="8">
        <f>A30+0.7</f>
        <v>8.8999999999999986</v>
      </c>
      <c r="B32" s="8">
        <f t="shared" si="4"/>
        <v>190.5</v>
      </c>
      <c r="E32" s="5" t="s">
        <v>18</v>
      </c>
      <c r="F32" s="6" t="e">
        <f>IF($A32&lt;&gt;"",((($A32/F$4)*3600)+3600*HOUR(#REF!)+60*MINUTE(#REF!)+SECOND(#REF!))/86400,"")</f>
        <v>#REF!</v>
      </c>
      <c r="G32" s="6" t="e">
        <f>IF($A32&lt;&gt;"",((($A32/G$4)*3600)+3600*HOUR(#REF!)+60*MINUTE(#REF!)+SECOND(#REF!))/86400,"")</f>
        <v>#REF!</v>
      </c>
      <c r="H32" s="7">
        <f>IF($A32&lt;&gt;"",((($A32/H$4)*3600)+3600*HOUR($O$9)+60*MINUTE($O$9)+SECOND($O$9))/86400,"")</f>
        <v>0.54751291989664086</v>
      </c>
      <c r="I32" s="7">
        <f>IF($A32&lt;&gt;"",((($A32/I$4)*3600)+3600*HOUR($O$11)+60*MINUTE($O$11)+SECOND($O$11))/86400,"")</f>
        <v>0.54712962962962963</v>
      </c>
      <c r="J32" s="7">
        <f t="shared" si="3"/>
        <v>0.54661458333333335</v>
      </c>
      <c r="K32" s="8"/>
      <c r="S32" s="8"/>
    </row>
    <row r="33" spans="1:19" ht="31.35" customHeight="1" x14ac:dyDescent="0.2">
      <c r="A33" s="8">
        <f>A32+0.5</f>
        <v>9.3999999999999986</v>
      </c>
      <c r="B33" s="8">
        <f t="shared" si="4"/>
        <v>190</v>
      </c>
      <c r="E33" s="5" t="s">
        <v>177</v>
      </c>
      <c r="F33" s="6" t="e">
        <f>IF($A33&lt;&gt;"",((($A33/F$4)*3600)+3600*HOUR(#REF!)+60*MINUTE(#REF!)+SECOND(#REF!))/86400,"")</f>
        <v>#REF!</v>
      </c>
      <c r="G33" s="6" t="e">
        <f>IF($A33&lt;&gt;"",((($A33/G$4)*3600)+3600*HOUR(#REF!)+60*MINUTE(#REF!)+SECOND(#REF!))/86400,"")</f>
        <v>#REF!</v>
      </c>
      <c r="H33" s="7">
        <f>IF($A33&lt;&gt;"",((($A33/H$4)*3600)+3600*HOUR($O$9)+60*MINUTE($O$9)+SECOND($O$9))/86400,"")</f>
        <v>0.54799741602067187</v>
      </c>
      <c r="I33" s="7">
        <f>IF($A33&lt;&gt;"",((($A33/I$4)*3600)+3600*HOUR($O$11)+60*MINUTE($O$11)+SECOND($O$11))/86400,"")</f>
        <v>0.54759259259259263</v>
      </c>
      <c r="J33" s="7">
        <f t="shared" si="3"/>
        <v>0.54704861111111114</v>
      </c>
      <c r="K33" s="8"/>
      <c r="S33" s="8"/>
    </row>
    <row r="34" spans="1:19" ht="31.35" customHeight="1" x14ac:dyDescent="0.2">
      <c r="A34" s="23" t="s">
        <v>76</v>
      </c>
      <c r="B34" s="23"/>
      <c r="C34" s="23"/>
      <c r="D34" s="23"/>
      <c r="E34" s="23"/>
      <c r="F34" s="23"/>
      <c r="G34" s="23"/>
      <c r="H34" s="23"/>
      <c r="I34" s="23"/>
      <c r="J34" s="23"/>
      <c r="K34" s="8"/>
      <c r="S34" s="8"/>
    </row>
    <row r="35" spans="1:19" ht="31.35" customHeight="1" x14ac:dyDescent="0.2">
      <c r="A35" s="8">
        <f>A33+1.3</f>
        <v>10.7</v>
      </c>
      <c r="B35" s="8">
        <f t="shared" si="4"/>
        <v>188.70000000000002</v>
      </c>
      <c r="E35" s="5" t="s">
        <v>155</v>
      </c>
      <c r="F35" s="6" t="e">
        <f>IF($A35&lt;&gt;"",((($A35/F$4)*3600)+3600*HOUR(#REF!)+60*MINUTE(#REF!)+SECOND(#REF!))/86400,"")</f>
        <v>#REF!</v>
      </c>
      <c r="G35" s="6" t="e">
        <f>IF($A35&lt;&gt;"",((($A35/G$4)*3600)+3600*HOUR(#REF!)+60*MINUTE(#REF!)+SECOND(#REF!))/86400,"")</f>
        <v>#REF!</v>
      </c>
      <c r="H35" s="7">
        <f>IF($A35&lt;&gt;"",((($A35/H$4)*3600)+3600*HOUR($O$9)+60*MINUTE($O$9)+SECOND($O$9))/86400,"")</f>
        <v>0.54925710594315247</v>
      </c>
      <c r="I35" s="7">
        <f>IF($A35&lt;&gt;"",((($A35/I$4)*3600)+3600*HOUR($O$11)+60*MINUTE($O$11)+SECOND($O$11))/86400,"")</f>
        <v>0.54879629629629634</v>
      </c>
      <c r="J35" s="7">
        <f t="shared" si="3"/>
        <v>0.54817708333333337</v>
      </c>
      <c r="K35" s="8"/>
      <c r="S35" s="8"/>
    </row>
    <row r="36" spans="1:19" ht="31.35" customHeight="1" x14ac:dyDescent="0.2">
      <c r="A36" s="8">
        <f>A35+3.3</f>
        <v>14</v>
      </c>
      <c r="B36" s="8">
        <f t="shared" si="4"/>
        <v>185.4</v>
      </c>
      <c r="E36" s="5" t="s">
        <v>161</v>
      </c>
      <c r="F36" s="6"/>
      <c r="G36" s="6"/>
      <c r="H36" s="7">
        <f>IF($A36&lt;&gt;"",((($A36/H$4)*3600)+3600*HOUR($O$9)+60*MINUTE($O$9)+SECOND($O$9))/86400,"")</f>
        <v>0.5524547803617571</v>
      </c>
      <c r="I36" s="7">
        <f>IF($A36&lt;&gt;"",((($A36/I$4)*3600)+3600*HOUR($O$11)+60*MINUTE($O$11)+SECOND($O$11))/86400,"")</f>
        <v>0.55185185185185182</v>
      </c>
      <c r="J36" s="7">
        <f t="shared" si="3"/>
        <v>0.55104166666666665</v>
      </c>
      <c r="K36" s="8"/>
      <c r="S36" s="8"/>
    </row>
    <row r="37" spans="1:19" ht="31.35" customHeight="1" x14ac:dyDescent="0.2">
      <c r="A37" s="8"/>
      <c r="B37" s="8"/>
      <c r="E37" s="5" t="s">
        <v>228</v>
      </c>
      <c r="F37" s="6"/>
      <c r="G37" s="6"/>
      <c r="H37" s="7"/>
      <c r="I37" s="7"/>
      <c r="J37" s="7" t="str">
        <f t="shared" si="3"/>
        <v/>
      </c>
      <c r="K37" s="8"/>
      <c r="S37" s="8"/>
    </row>
    <row r="38" spans="1:19" ht="31.35" customHeight="1" x14ac:dyDescent="0.2">
      <c r="A38" s="8">
        <f>A36+1.4</f>
        <v>15.4</v>
      </c>
      <c r="B38" s="8">
        <f t="shared" si="4"/>
        <v>184</v>
      </c>
      <c r="D38" s="12"/>
      <c r="E38" s="5" t="s">
        <v>19</v>
      </c>
      <c r="F38" s="6" t="e">
        <f>IF($A38&lt;&gt;"",((($A38/F$4)*3600)+3600*HOUR(#REF!)+60*MINUTE(#REF!)+SECOND(#REF!))/86400,"")</f>
        <v>#REF!</v>
      </c>
      <c r="G38" s="6" t="e">
        <f>IF($A38&lt;&gt;"",((($A38/G$4)*3600)+3600*HOUR(#REF!)+60*MINUTE(#REF!)+SECOND(#REF!))/86400,"")</f>
        <v>#REF!</v>
      </c>
      <c r="H38" s="7">
        <f>IF($A38&lt;&gt;"",((($A38/H$4)*3600)+3600*HOUR($O$9)+60*MINUTE($O$9)+SECOND($O$9))/86400,"")</f>
        <v>0.55381136950904397</v>
      </c>
      <c r="I38" s="7">
        <f>IF($A38&lt;&gt;"",((($A38/I$4)*3600)+3600*HOUR($O$11)+60*MINUTE($O$11)+SECOND($O$11))/86400,"")</f>
        <v>0.55314814814814817</v>
      </c>
      <c r="J38" s="7">
        <f t="shared" si="3"/>
        <v>0.5522569444444444</v>
      </c>
      <c r="K38" s="8"/>
      <c r="S38" s="8"/>
    </row>
    <row r="39" spans="1:19" ht="31.35" customHeight="1" x14ac:dyDescent="0.2">
      <c r="A39" s="26" t="s">
        <v>89</v>
      </c>
      <c r="B39" s="26"/>
      <c r="C39" s="26"/>
      <c r="D39" s="26"/>
      <c r="E39" s="26"/>
      <c r="F39" s="26"/>
      <c r="G39" s="26"/>
      <c r="H39" s="26"/>
      <c r="I39" s="26"/>
      <c r="J39" s="26"/>
      <c r="K39" s="8"/>
    </row>
    <row r="40" spans="1:19" ht="31.35" customHeight="1" x14ac:dyDescent="0.2">
      <c r="A40" s="23" t="s">
        <v>166</v>
      </c>
      <c r="B40" s="23"/>
      <c r="C40" s="23"/>
      <c r="D40" s="23"/>
      <c r="E40" s="23"/>
      <c r="F40" s="23"/>
      <c r="G40" s="23"/>
      <c r="H40" s="23"/>
      <c r="I40" s="23"/>
      <c r="J40" s="23"/>
      <c r="K40" s="8"/>
    </row>
    <row r="41" spans="1:19" ht="31.35" customHeight="1" x14ac:dyDescent="0.2">
      <c r="A41" s="8">
        <f>A38+1.2</f>
        <v>16.600000000000001</v>
      </c>
      <c r="B41" s="8">
        <f t="shared" si="4"/>
        <v>182.8</v>
      </c>
      <c r="D41" s="12"/>
      <c r="E41" s="5" t="s">
        <v>162</v>
      </c>
      <c r="F41" s="6"/>
      <c r="G41" s="6"/>
      <c r="H41" s="7">
        <f t="shared" ref="H41:H43" si="5">IF($A41&lt;&gt;"",((($A41/H$4)*3600)+3600*HOUR($O$9)+60*MINUTE($O$9)+SECOND($O$9))/86400,"")</f>
        <v>0.5549741602067183</v>
      </c>
      <c r="I41" s="7">
        <f t="shared" ref="I41:I43" si="6">IF($A41&lt;&gt;"",((($A41/I$4)*3600)+3600*HOUR($O$11)+60*MINUTE($O$11)+SECOND($O$11))/86400,"")</f>
        <v>0.55425925925925923</v>
      </c>
      <c r="J41" s="7">
        <f t="shared" si="3"/>
        <v>0.55329861111111112</v>
      </c>
      <c r="K41" s="8"/>
      <c r="S41" s="8"/>
    </row>
    <row r="42" spans="1:19" ht="31.35" customHeight="1" x14ac:dyDescent="0.2">
      <c r="A42" s="8">
        <f>A41+0.7</f>
        <v>17.3</v>
      </c>
      <c r="B42" s="8">
        <f t="shared" si="4"/>
        <v>182.1</v>
      </c>
      <c r="D42" s="12"/>
      <c r="E42" s="5" t="s">
        <v>163</v>
      </c>
      <c r="F42" s="6"/>
      <c r="G42" s="6"/>
      <c r="H42" s="7">
        <f t="shared" si="5"/>
        <v>0.55565245478036185</v>
      </c>
      <c r="I42" s="7">
        <f t="shared" si="6"/>
        <v>0.5549074074074074</v>
      </c>
      <c r="J42" s="7">
        <f t="shared" si="3"/>
        <v>0.55390625000000004</v>
      </c>
      <c r="K42" s="8"/>
      <c r="S42" s="8"/>
    </row>
    <row r="43" spans="1:19" ht="31.35" customHeight="1" x14ac:dyDescent="0.2">
      <c r="A43" s="8">
        <f>A42+1.45</f>
        <v>18.75</v>
      </c>
      <c r="B43" s="8">
        <f t="shared" si="4"/>
        <v>180.65</v>
      </c>
      <c r="D43" s="12"/>
      <c r="E43" s="5" t="s">
        <v>164</v>
      </c>
      <c r="F43" s="6"/>
      <c r="G43" s="6"/>
      <c r="H43" s="7">
        <f t="shared" si="5"/>
        <v>0.55705749354005174</v>
      </c>
      <c r="I43" s="7">
        <f t="shared" si="6"/>
        <v>0.55625000000000002</v>
      </c>
      <c r="J43" s="7">
        <f t="shared" si="3"/>
        <v>0.5551649305555556</v>
      </c>
      <c r="K43" s="8"/>
      <c r="S43" s="8"/>
    </row>
    <row r="44" spans="1:19" ht="31.35" customHeight="1" x14ac:dyDescent="0.2">
      <c r="A44" s="8">
        <f>A43+0.1</f>
        <v>18.850000000000001</v>
      </c>
      <c r="B44" s="8">
        <f t="shared" si="4"/>
        <v>180.55</v>
      </c>
      <c r="E44" s="5" t="s">
        <v>20</v>
      </c>
      <c r="F44" s="6" t="e">
        <f>IF($A44&lt;&gt;"",((($A44/F$4)*3600)+3600*HOUR(#REF!)+60*MINUTE(#REF!)+SECOND(#REF!))/86400,"")</f>
        <v>#REF!</v>
      </c>
      <c r="G44" s="6" t="e">
        <f>IF($A44&lt;&gt;"",((($A44/G$4)*3600)+3600*HOUR(#REF!)+60*MINUTE(#REF!)+SECOND(#REF!))/86400,"")</f>
        <v>#REF!</v>
      </c>
      <c r="H44" s="7">
        <f>IF($A44&lt;&gt;"",((($A44/H$4)*3600)+3600*HOUR($O$9)+60*MINUTE($O$9)+SECOND($O$9))/86400,"")</f>
        <v>0.5571543927648579</v>
      </c>
      <c r="I44" s="7">
        <f>IF($A44&lt;&gt;"",((($A44/I$4)*3600)+3600*HOUR($O$11)+60*MINUTE($O$11)+SECOND($O$11))/86400,"")</f>
        <v>0.55634259259259256</v>
      </c>
      <c r="J44" s="7">
        <f t="shared" si="3"/>
        <v>0.55525173611111112</v>
      </c>
      <c r="K44" s="8"/>
      <c r="S44" s="8"/>
    </row>
    <row r="45" spans="1:19" ht="31.35" customHeight="1" x14ac:dyDescent="0.2">
      <c r="A45" s="8">
        <f>A44+0.9</f>
        <v>19.75</v>
      </c>
      <c r="B45" s="8">
        <f t="shared" si="4"/>
        <v>179.65</v>
      </c>
      <c r="E45" s="5" t="s">
        <v>21</v>
      </c>
      <c r="F45" s="6" t="e">
        <f>IF($A45&lt;&gt;"",((($A45/F$4)*3600)+3600*HOUR(#REF!)+60*MINUTE(#REF!)+SECOND(#REF!))/86400,"")</f>
        <v>#REF!</v>
      </c>
      <c r="G45" s="6" t="e">
        <f>IF($A45&lt;&gt;"",((($A45/G$4)*3600)+3600*HOUR(#REF!)+60*MINUTE(#REF!)+SECOND(#REF!))/86400,"")</f>
        <v>#REF!</v>
      </c>
      <c r="H45" s="7">
        <f>IF($A45&lt;&gt;"",((($A45/H$4)*3600)+3600*HOUR($O$9)+60*MINUTE($O$9)+SECOND($O$9))/86400,"")</f>
        <v>0.55802648578811365</v>
      </c>
      <c r="I45" s="7">
        <f>IF($A45&lt;&gt;"",((($A45/I$4)*3600)+3600*HOUR($O$11)+60*MINUTE($O$11)+SECOND($O$11))/86400,"")</f>
        <v>0.55717592592592591</v>
      </c>
      <c r="J45" s="7">
        <f t="shared" si="3"/>
        <v>0.55603298611111107</v>
      </c>
      <c r="K45" s="8"/>
      <c r="S45" s="8"/>
    </row>
    <row r="46" spans="1:19" ht="31.35" customHeight="1" x14ac:dyDescent="0.2">
      <c r="A46" s="26" t="s">
        <v>6</v>
      </c>
      <c r="B46" s="26"/>
      <c r="C46" s="26"/>
      <c r="D46" s="26"/>
      <c r="E46" s="26"/>
      <c r="F46" s="26"/>
      <c r="G46" s="26"/>
      <c r="H46" s="26"/>
      <c r="I46" s="26"/>
      <c r="J46" s="26"/>
      <c r="K46" s="8"/>
    </row>
    <row r="47" spans="1:19" ht="31.35" customHeight="1" x14ac:dyDescent="0.2">
      <c r="A47" s="23" t="s">
        <v>77</v>
      </c>
      <c r="B47" s="23"/>
      <c r="C47" s="23"/>
      <c r="D47" s="23"/>
      <c r="E47" s="23"/>
      <c r="F47" s="23"/>
      <c r="G47" s="23"/>
      <c r="H47" s="23"/>
      <c r="I47" s="23"/>
      <c r="J47" s="23"/>
      <c r="K47" s="8"/>
    </row>
    <row r="48" spans="1:19" ht="31.35" customHeight="1" x14ac:dyDescent="0.2">
      <c r="A48" s="8">
        <f>A45+1.6</f>
        <v>21.35</v>
      </c>
      <c r="B48" s="8">
        <f t="shared" si="4"/>
        <v>178.05</v>
      </c>
      <c r="E48" s="5" t="s">
        <v>68</v>
      </c>
      <c r="F48" s="6" t="e">
        <f>IF($A48&lt;&gt;"",((($A48/F$4)*3600)+3600*HOUR(#REF!)+60*MINUTE(#REF!)+SECOND(#REF!))/86400,"")</f>
        <v>#REF!</v>
      </c>
      <c r="G48" s="6" t="e">
        <f>IF($A48&lt;&gt;"",((($A48/G$4)*3600)+3600*HOUR(#REF!)+60*MINUTE(#REF!)+SECOND(#REF!))/86400,"")</f>
        <v>#REF!</v>
      </c>
      <c r="H48" s="7">
        <f t="shared" ref="H48:H55" si="7">IF($A48&lt;&gt;"",((($A48/H$4)*3600)+3600*HOUR($O$9)+60*MINUTE($O$9)+SECOND($O$9))/86400,"")</f>
        <v>0.55957687338501294</v>
      </c>
      <c r="I48" s="7">
        <f t="shared" ref="I48:I53" si="8">IF($A48&lt;&gt;"",((($A48/I$4)*3600)+3600*HOUR($O$11)+60*MINUTE($O$11)+SECOND($O$11))/86400,"")</f>
        <v>0.55865740740740744</v>
      </c>
      <c r="J48" s="7">
        <f t="shared" si="3"/>
        <v>0.55742187499999996</v>
      </c>
      <c r="K48" s="8"/>
      <c r="S48" s="8"/>
    </row>
    <row r="49" spans="1:19" ht="31.35" customHeight="1" x14ac:dyDescent="0.2">
      <c r="A49" s="8">
        <f>A48+2</f>
        <v>23.35</v>
      </c>
      <c r="B49" s="8">
        <f t="shared" si="4"/>
        <v>176.05</v>
      </c>
      <c r="E49" s="5" t="s">
        <v>22</v>
      </c>
      <c r="F49" s="6" t="e">
        <f>IF($A49&lt;&gt;"",((($A49/F$4)*3600)+3600*HOUR(#REF!)+60*MINUTE(#REF!)+SECOND(#REF!))/86400,"")</f>
        <v>#REF!</v>
      </c>
      <c r="G49" s="6" t="e">
        <f>IF($A49&lt;&gt;"",((($A49/G$4)*3600)+3600*HOUR(#REF!)+60*MINUTE(#REF!)+SECOND(#REF!))/86400,"")</f>
        <v>#REF!</v>
      </c>
      <c r="H49" s="7">
        <f t="shared" si="7"/>
        <v>0.56151485788113686</v>
      </c>
      <c r="I49" s="7">
        <f t="shared" si="8"/>
        <v>0.56050925925925921</v>
      </c>
      <c r="J49" s="7">
        <f t="shared" si="3"/>
        <v>0.55915798611111112</v>
      </c>
      <c r="K49" s="8"/>
      <c r="S49" s="8"/>
    </row>
    <row r="50" spans="1:19" ht="31.35" customHeight="1" x14ac:dyDescent="0.2">
      <c r="A50" s="8">
        <f>A49+0.6</f>
        <v>23.950000000000003</v>
      </c>
      <c r="B50" s="8">
        <f t="shared" si="4"/>
        <v>175.45</v>
      </c>
      <c r="E50" s="5" t="s">
        <v>23</v>
      </c>
      <c r="F50" s="6" t="e">
        <f>IF($A50&lt;&gt;"",((($A50/F$4)*3600)+3600*HOUR(#REF!)+60*MINUTE(#REF!)+SECOND(#REF!))/86400,"")</f>
        <v>#REF!</v>
      </c>
      <c r="G50" s="6" t="e">
        <f>IF($A50&lt;&gt;"",((($A50/G$4)*3600)+3600*HOUR(#REF!)+60*MINUTE(#REF!)+SECOND(#REF!))/86400,"")</f>
        <v>#REF!</v>
      </c>
      <c r="H50" s="7">
        <f t="shared" si="7"/>
        <v>0.56209625322997425</v>
      </c>
      <c r="I50" s="7">
        <f t="shared" si="8"/>
        <v>0.56106481481481485</v>
      </c>
      <c r="J50" s="7">
        <f t="shared" si="3"/>
        <v>0.55967881944444442</v>
      </c>
      <c r="K50" s="8"/>
      <c r="S50" s="8"/>
    </row>
    <row r="51" spans="1:19" ht="31.35" customHeight="1" x14ac:dyDescent="0.2">
      <c r="A51" s="8">
        <f>A50+0.2</f>
        <v>24.150000000000002</v>
      </c>
      <c r="B51" s="8">
        <f t="shared" si="4"/>
        <v>175.25</v>
      </c>
      <c r="E51" s="5" t="s">
        <v>24</v>
      </c>
      <c r="F51" s="6" t="e">
        <f>IF($A51&lt;&gt;"",((($A51/F$4)*3600)+3600*HOUR(#REF!)+60*MINUTE(#REF!)+SECOND(#REF!))/86400,"")</f>
        <v>#REF!</v>
      </c>
      <c r="G51" s="6" t="e">
        <f>IF($A51&lt;&gt;"",((($A51/G$4)*3600)+3600*HOUR(#REF!)+60*MINUTE(#REF!)+SECOND(#REF!))/86400,"")</f>
        <v>#REF!</v>
      </c>
      <c r="H51" s="7">
        <f t="shared" si="7"/>
        <v>0.56229005167958657</v>
      </c>
      <c r="I51" s="7">
        <f t="shared" si="8"/>
        <v>0.56125000000000003</v>
      </c>
      <c r="J51" s="7">
        <f t="shared" si="3"/>
        <v>0.55985243055555556</v>
      </c>
      <c r="K51" s="8"/>
      <c r="S51" s="8"/>
    </row>
    <row r="52" spans="1:19" ht="31.35" customHeight="1" x14ac:dyDescent="0.2">
      <c r="A52" s="8">
        <f>A51+0.3</f>
        <v>24.450000000000003</v>
      </c>
      <c r="B52" s="8">
        <f t="shared" ref="B52:B55" si="9">-(A52-$K$7)</f>
        <v>174.95</v>
      </c>
      <c r="D52" s="12"/>
      <c r="E52" s="5" t="s">
        <v>25</v>
      </c>
      <c r="F52" s="6" t="e">
        <f>IF($A52&lt;&gt;"",((($A52/F$4)*3600)+3600*HOUR(#REF!)+60*MINUTE(#REF!)+SECOND(#REF!))/86400,"")</f>
        <v>#REF!</v>
      </c>
      <c r="G52" s="6" t="e">
        <f>IF($A52&lt;&gt;"",((($A52/G$4)*3600)+3600*HOUR(#REF!)+60*MINUTE(#REF!)+SECOND(#REF!))/86400,"")</f>
        <v>#REF!</v>
      </c>
      <c r="H52" s="7">
        <f t="shared" si="7"/>
        <v>0.56258074935400515</v>
      </c>
      <c r="I52" s="7">
        <f t="shared" si="8"/>
        <v>0.56152777777777774</v>
      </c>
      <c r="J52" s="7">
        <f t="shared" si="3"/>
        <v>0.56011284722222221</v>
      </c>
      <c r="K52" s="8"/>
      <c r="S52" s="8"/>
    </row>
    <row r="53" spans="1:19" ht="31.35" customHeight="1" x14ac:dyDescent="0.2">
      <c r="A53" s="8">
        <f>A52+0.4</f>
        <v>24.85</v>
      </c>
      <c r="B53" s="8">
        <f t="shared" si="9"/>
        <v>174.55</v>
      </c>
      <c r="E53" s="5" t="s">
        <v>111</v>
      </c>
      <c r="F53" s="6" t="e">
        <f>IF($A53&lt;&gt;"",((($A53/F$4)*3600)+3600*HOUR(#REF!)+60*MINUTE(#REF!)+SECOND(#REF!))/86400,"")</f>
        <v>#REF!</v>
      </c>
      <c r="G53" s="6" t="e">
        <f>IF($A53&lt;&gt;"",((($A53/G$4)*3600)+3600*HOUR(#REF!)+60*MINUTE(#REF!)+SECOND(#REF!))/86400,"")</f>
        <v>#REF!</v>
      </c>
      <c r="H53" s="7">
        <f t="shared" si="7"/>
        <v>0.56296834625323</v>
      </c>
      <c r="I53" s="7">
        <f t="shared" si="8"/>
        <v>0.5618981481481482</v>
      </c>
      <c r="J53" s="7">
        <f t="shared" si="3"/>
        <v>0.56046006944444449</v>
      </c>
      <c r="K53" s="8"/>
      <c r="S53" s="8"/>
    </row>
    <row r="54" spans="1:19" ht="31.35" customHeight="1" x14ac:dyDescent="0.2">
      <c r="A54" s="23" t="s">
        <v>78</v>
      </c>
      <c r="B54" s="23"/>
      <c r="C54" s="23"/>
      <c r="D54" s="23"/>
      <c r="E54" s="23"/>
      <c r="F54" s="23"/>
      <c r="G54" s="23"/>
      <c r="H54" s="23"/>
      <c r="I54" s="23"/>
      <c r="J54" s="23"/>
      <c r="K54" s="8"/>
      <c r="S54" s="8"/>
    </row>
    <row r="55" spans="1:19" ht="31.35" customHeight="1" x14ac:dyDescent="0.2">
      <c r="A55" s="8">
        <f>A53+1.3</f>
        <v>26.150000000000002</v>
      </c>
      <c r="B55" s="8">
        <f t="shared" si="9"/>
        <v>173.25</v>
      </c>
      <c r="E55" s="21" t="s">
        <v>178</v>
      </c>
      <c r="F55" s="6" t="e">
        <f>IF($A55&lt;&gt;"",((($A55/F$4)*3600)+3600*HOUR(#REF!)+60*MINUTE(#REF!)+SECOND(#REF!))/86400,"")</f>
        <v>#REF!</v>
      </c>
      <c r="G55" s="6" t="e">
        <f>IF($A55&lt;&gt;"",((($A55/G$4)*3600)+3600*HOUR(#REF!)+60*MINUTE(#REF!)+SECOND(#REF!))/86400,"")</f>
        <v>#REF!</v>
      </c>
      <c r="H55" s="7">
        <f t="shared" si="7"/>
        <v>0.5642280361757106</v>
      </c>
      <c r="I55" s="7">
        <f t="shared" ref="I55" si="10">IF($A55&lt;&gt;"",((($A55/I$4)*3600)+3600*HOUR($O$11)+60*MINUTE($O$11)+SECOND($O$11))/86400,"")</f>
        <v>0.5631018518518518</v>
      </c>
      <c r="J55" s="7">
        <f t="shared" si="3"/>
        <v>0.56158854166666672</v>
      </c>
      <c r="K55" s="8"/>
      <c r="S55" s="8"/>
    </row>
    <row r="56" spans="1:19" ht="31.35" customHeight="1" x14ac:dyDescent="0.2">
      <c r="A56" s="8">
        <f>A55+1.1</f>
        <v>27.250000000000004</v>
      </c>
      <c r="B56" s="8">
        <f t="shared" ref="B56:B74" si="11">-(A56-$K$7)</f>
        <v>172.15</v>
      </c>
      <c r="E56" s="5" t="s">
        <v>211</v>
      </c>
      <c r="F56" s="6" t="e">
        <f>IF($A56&lt;&gt;"",((($A56/F$4)*3600)+3600*HOUR(#REF!)+60*MINUTE(#REF!)+SECOND(#REF!))/86400,"")</f>
        <v>#REF!</v>
      </c>
      <c r="G56" s="6" t="e">
        <f>IF($A56&lt;&gt;"",((($A56/G$4)*3600)+3600*HOUR(#REF!)+60*MINUTE(#REF!)+SECOND(#REF!))/86400,"")</f>
        <v>#REF!</v>
      </c>
      <c r="H56" s="7">
        <f>IF($A56&lt;&gt;"",((($A56/H$4)*3600)+3600*HOUR($O$9)+60*MINUTE($O$9)+SECOND($O$9))/86400,"")</f>
        <v>0.56529392764857878</v>
      </c>
      <c r="I56" s="7">
        <f>IF($A56&lt;&gt;"",((($A56/I$4)*3600)+3600*HOUR($O$11)+60*MINUTE($O$11)+SECOND($O$11))/86400,"")</f>
        <v>0.56412037037037033</v>
      </c>
      <c r="J56" s="7">
        <f t="shared" si="3"/>
        <v>0.56254340277777781</v>
      </c>
      <c r="K56" s="8"/>
      <c r="S56" s="8"/>
    </row>
    <row r="57" spans="1:19" ht="31.35" customHeight="1" x14ac:dyDescent="0.2">
      <c r="A57" s="8">
        <f>A56+0.6</f>
        <v>27.850000000000005</v>
      </c>
      <c r="B57" s="8">
        <f t="shared" si="11"/>
        <v>171.55</v>
      </c>
      <c r="E57" s="5" t="s">
        <v>179</v>
      </c>
      <c r="F57" s="6" t="e">
        <f>IF($A57&lt;&gt;"",((($A57/F$4)*3600)+3600*HOUR(#REF!)+60*MINUTE(#REF!)+SECOND(#REF!))/86400,"")</f>
        <v>#REF!</v>
      </c>
      <c r="G57" s="6" t="e">
        <f>IF($A57&lt;&gt;"",((($A57/G$4)*3600)+3600*HOUR(#REF!)+60*MINUTE(#REF!)+SECOND(#REF!))/86400,"")</f>
        <v>#REF!</v>
      </c>
      <c r="H57" s="7">
        <f>IF($A57&lt;&gt;"",((($A57/H$4)*3600)+3600*HOUR($O$9)+60*MINUTE($O$9)+SECOND($O$9))/86400,"")</f>
        <v>0.56587532299741605</v>
      </c>
      <c r="I57" s="7">
        <f>IF($A57&lt;&gt;"",((($A57/I$4)*3600)+3600*HOUR($O$11)+60*MINUTE($O$11)+SECOND($O$11))/86400,"")</f>
        <v>0.56467592592592597</v>
      </c>
      <c r="J57" s="7">
        <f t="shared" si="3"/>
        <v>0.56306423611111112</v>
      </c>
      <c r="K57" s="8"/>
      <c r="S57" s="8"/>
    </row>
    <row r="58" spans="1:19" ht="31.35" customHeight="1" x14ac:dyDescent="0.2">
      <c r="A58" s="8">
        <f>A57+0.7</f>
        <v>28.550000000000004</v>
      </c>
      <c r="B58" s="8">
        <f t="shared" si="11"/>
        <v>170.85</v>
      </c>
      <c r="E58" s="5" t="s">
        <v>179</v>
      </c>
      <c r="F58" s="6"/>
      <c r="G58" s="6"/>
      <c r="H58" s="7">
        <f t="shared" ref="H58:H61" si="12">IF($A58&lt;&gt;"",((($A58/H$4)*3600)+3600*HOUR($O$9)+60*MINUTE($O$9)+SECOND($O$9))/86400,"")</f>
        <v>0.56655361757105938</v>
      </c>
      <c r="I58" s="7">
        <f t="shared" ref="I58:I61" si="13">IF($A58&lt;&gt;"",((($A58/I$4)*3600)+3600*HOUR($O$11)+60*MINUTE($O$11)+SECOND($O$11))/86400,"")</f>
        <v>0.56532407407407403</v>
      </c>
      <c r="J58" s="7">
        <f t="shared" si="3"/>
        <v>0.56367187500000004</v>
      </c>
      <c r="K58" s="8"/>
      <c r="S58" s="8"/>
    </row>
    <row r="59" spans="1:19" ht="31.35" customHeight="1" x14ac:dyDescent="0.2">
      <c r="A59" s="8">
        <f>A58+0.3</f>
        <v>28.850000000000005</v>
      </c>
      <c r="B59" s="8">
        <f>-(A59-$K$7)</f>
        <v>170.55</v>
      </c>
      <c r="E59" s="5" t="s">
        <v>179</v>
      </c>
      <c r="F59" s="6" t="e">
        <f>IF($A59&lt;&gt;"",((($A59/F$4)*3600)+3600*HOUR(#REF!)+60*MINUTE(#REF!)+SECOND(#REF!))/86400,"")</f>
        <v>#REF!</v>
      </c>
      <c r="G59" s="6" t="e">
        <f>IF($A59&lt;&gt;"",((($A59/G$4)*3600)+3600*HOUR(#REF!)+60*MINUTE(#REF!)+SECOND(#REF!))/86400,"")</f>
        <v>#REF!</v>
      </c>
      <c r="H59" s="7">
        <f t="shared" si="12"/>
        <v>0.56684431524547807</v>
      </c>
      <c r="I59" s="7">
        <f t="shared" si="13"/>
        <v>0.56560185185185186</v>
      </c>
      <c r="J59" s="7">
        <f t="shared" si="3"/>
        <v>0.5639322916666667</v>
      </c>
      <c r="K59" s="8"/>
      <c r="S59" s="8"/>
    </row>
    <row r="60" spans="1:19" ht="31.35" customHeight="1" x14ac:dyDescent="0.2">
      <c r="A60" s="23" t="s">
        <v>79</v>
      </c>
      <c r="B60" s="23"/>
      <c r="C60" s="23"/>
      <c r="D60" s="23"/>
      <c r="E60" s="23"/>
      <c r="F60" s="23"/>
      <c r="G60" s="23"/>
      <c r="H60" s="23"/>
      <c r="I60" s="23"/>
      <c r="J60" s="23"/>
      <c r="K60" s="8"/>
      <c r="S60" s="8"/>
    </row>
    <row r="61" spans="1:19" ht="31.35" customHeight="1" x14ac:dyDescent="0.2">
      <c r="A61" s="8">
        <f>A59+2.6</f>
        <v>31.450000000000006</v>
      </c>
      <c r="B61" s="8">
        <f>-(A61-$K$7)</f>
        <v>167.95</v>
      </c>
      <c r="E61" s="5" t="s">
        <v>26</v>
      </c>
      <c r="F61" s="6"/>
      <c r="G61" s="6"/>
      <c r="H61" s="7">
        <f t="shared" si="12"/>
        <v>0.56936369509043927</v>
      </c>
      <c r="I61" s="7">
        <f t="shared" si="13"/>
        <v>0.56800925925925927</v>
      </c>
      <c r="J61" s="7">
        <f t="shared" si="3"/>
        <v>0.56618923611111116</v>
      </c>
      <c r="K61" s="8"/>
      <c r="S61" s="8"/>
    </row>
    <row r="62" spans="1:19" ht="31.35" customHeight="1" x14ac:dyDescent="0.2">
      <c r="A62" s="8">
        <f>A61+2</f>
        <v>33.450000000000003</v>
      </c>
      <c r="B62" s="8">
        <f t="shared" si="11"/>
        <v>165.95</v>
      </c>
      <c r="E62" s="5" t="s">
        <v>224</v>
      </c>
      <c r="F62" s="6" t="e">
        <f>IF($A62&lt;&gt;"",((($A62/F$4)*3600)+3600*HOUR(#REF!)+60*MINUTE(#REF!)+SECOND(#REF!))/86400,"")</f>
        <v>#REF!</v>
      </c>
      <c r="G62" s="6" t="e">
        <f>IF($A62&lt;&gt;"",((($A62/G$4)*3600)+3600*HOUR(#REF!)+60*MINUTE(#REF!)+SECOND(#REF!))/86400,"")</f>
        <v>#REF!</v>
      </c>
      <c r="H62" s="7">
        <f>IF($A62&lt;&gt;"",((($A62/H$4)*3600)+3600*HOUR($O$9)+60*MINUTE($O$9)+SECOND($O$9))/86400,"")</f>
        <v>0.5713016795865633</v>
      </c>
      <c r="I62" s="7">
        <f>IF($A62&lt;&gt;"",((($A62/I$4)*3600)+3600*HOUR($O$11)+60*MINUTE($O$11)+SECOND($O$11))/86400,"")</f>
        <v>0.56986111111111115</v>
      </c>
      <c r="J62" s="7">
        <f t="shared" si="3"/>
        <v>0.56792534722222221</v>
      </c>
      <c r="K62" s="8"/>
      <c r="S62" s="8"/>
    </row>
    <row r="63" spans="1:19" ht="31.35" customHeight="1" x14ac:dyDescent="0.2">
      <c r="A63" s="8">
        <f>A62+0.8</f>
        <v>34.25</v>
      </c>
      <c r="B63" s="8">
        <f t="shared" si="11"/>
        <v>165.15</v>
      </c>
      <c r="E63" s="5" t="s">
        <v>234</v>
      </c>
      <c r="F63" s="6"/>
      <c r="G63" s="6"/>
      <c r="H63" s="7">
        <f t="shared" ref="H63:H66" si="14">IF($A63&lt;&gt;"",((($A63/H$4)*3600)+3600*HOUR($O$9)+60*MINUTE($O$9)+SECOND($O$9))/86400,"")</f>
        <v>0.5720768733850129</v>
      </c>
      <c r="I63" s="7">
        <f t="shared" ref="I63:I66" si="15">IF($A63&lt;&gt;"",((($A63/I$4)*3600)+3600*HOUR($O$11)+60*MINUTE($O$11)+SECOND($O$11))/86400,"")</f>
        <v>0.57060185185185186</v>
      </c>
      <c r="J63" s="7">
        <f t="shared" si="3"/>
        <v>0.56861979166666665</v>
      </c>
      <c r="K63" s="8"/>
      <c r="S63" s="8"/>
    </row>
    <row r="64" spans="1:19" ht="31.35" customHeight="1" x14ac:dyDescent="0.2">
      <c r="A64" s="24" t="s">
        <v>226</v>
      </c>
      <c r="B64" s="24"/>
      <c r="C64" s="24"/>
      <c r="D64" s="24"/>
      <c r="E64" s="24"/>
      <c r="F64" s="24"/>
      <c r="G64" s="24"/>
      <c r="H64" s="24"/>
      <c r="I64" s="24"/>
      <c r="J64" s="24"/>
      <c r="K64" s="8"/>
      <c r="Q64" s="8"/>
      <c r="S64" s="8"/>
    </row>
    <row r="65" spans="1:19" ht="31.35" customHeight="1" x14ac:dyDescent="0.2">
      <c r="A65" s="23" t="s">
        <v>235</v>
      </c>
      <c r="B65" s="23"/>
      <c r="C65" s="23"/>
      <c r="D65" s="23"/>
      <c r="E65" s="23"/>
      <c r="F65" s="23"/>
      <c r="G65" s="23"/>
      <c r="H65" s="23"/>
      <c r="I65" s="23"/>
      <c r="J65" s="23"/>
      <c r="K65" s="8"/>
      <c r="S65" s="8"/>
    </row>
    <row r="66" spans="1:19" ht="31.35" customHeight="1" x14ac:dyDescent="0.2">
      <c r="A66" s="8">
        <f>A63+1.8</f>
        <v>36.049999999999997</v>
      </c>
      <c r="B66" s="8">
        <f t="shared" si="11"/>
        <v>163.35000000000002</v>
      </c>
      <c r="E66" s="5" t="s">
        <v>224</v>
      </c>
      <c r="F66" s="6"/>
      <c r="G66" s="6"/>
      <c r="H66" s="7">
        <f t="shared" si="14"/>
        <v>0.57382105943152451</v>
      </c>
      <c r="I66" s="7">
        <f t="shared" si="15"/>
        <v>0.57226851851851857</v>
      </c>
      <c r="J66" s="7">
        <f t="shared" si="3"/>
        <v>0.57018229166666667</v>
      </c>
      <c r="K66" s="8"/>
      <c r="S66" s="8"/>
    </row>
    <row r="67" spans="1:19" ht="31.35" customHeight="1" x14ac:dyDescent="0.2">
      <c r="A67" s="8">
        <f>A66+1</f>
        <v>37.049999999999997</v>
      </c>
      <c r="B67" s="8">
        <f t="shared" si="11"/>
        <v>162.35000000000002</v>
      </c>
      <c r="E67" s="5" t="s">
        <v>27</v>
      </c>
      <c r="F67" s="6" t="e">
        <f>IF($A67&lt;&gt;"",((($A67/F$4)*3600)+3600*HOUR(#REF!)+60*MINUTE(#REF!)+SECOND(#REF!))/86400,"")</f>
        <v>#REF!</v>
      </c>
      <c r="G67" s="6" t="e">
        <f>IF($A67&lt;&gt;"",((($A67/G$4)*3600)+3600*HOUR(#REF!)+60*MINUTE(#REF!)+SECOND(#REF!))/86400,"")</f>
        <v>#REF!</v>
      </c>
      <c r="H67" s="7">
        <f>IF($A67&lt;&gt;"",((($A67/H$4)*3600)+3600*HOUR($O$9)+60*MINUTE($O$9)+SECOND($O$9))/86400,"")</f>
        <v>0.57479005167958652</v>
      </c>
      <c r="I67" s="7">
        <f>IF($A67&lt;&gt;"",((($A67/I$4)*3600)+3600*HOUR($O$11)+60*MINUTE($O$11)+SECOND($O$11))/86400,"")</f>
        <v>0.57319444444444445</v>
      </c>
      <c r="J67" s="7">
        <f t="shared" si="3"/>
        <v>0.57105034722222225</v>
      </c>
      <c r="K67" s="8"/>
      <c r="S67" s="8"/>
    </row>
    <row r="68" spans="1:19" ht="31.35" customHeight="1" x14ac:dyDescent="0.2">
      <c r="A68" s="8">
        <f>A67+0.1</f>
        <v>37.15</v>
      </c>
      <c r="B68" s="8">
        <f t="shared" si="11"/>
        <v>162.25</v>
      </c>
      <c r="E68" s="5" t="s">
        <v>112</v>
      </c>
      <c r="F68" s="6"/>
      <c r="G68" s="6"/>
      <c r="H68" s="7">
        <f>IF($A68&lt;&gt;"",((($A68/H$4)*3600)+3600*HOUR($O$9)+60*MINUTE($O$9)+SECOND($O$9))/86400,"")</f>
        <v>0.57488695090439279</v>
      </c>
      <c r="I68" s="7">
        <f>IF($A68&lt;&gt;"",((($A68/I$4)*3600)+3600*HOUR($O$11)+60*MINUTE($O$11)+SECOND($O$11))/86400,"")</f>
        <v>0.57328703703703698</v>
      </c>
      <c r="J68" s="7">
        <f t="shared" si="3"/>
        <v>0.57113715277777777</v>
      </c>
      <c r="K68" s="8"/>
      <c r="S68" s="8"/>
    </row>
    <row r="69" spans="1:19" ht="31.35" customHeight="1" x14ac:dyDescent="0.2">
      <c r="A69" s="8">
        <f>A68+0.6</f>
        <v>37.75</v>
      </c>
      <c r="B69" s="8">
        <f t="shared" si="11"/>
        <v>161.65</v>
      </c>
      <c r="E69" s="5" t="s">
        <v>28</v>
      </c>
      <c r="F69" s="6" t="e">
        <f>IF($A69&lt;&gt;"",((($A69/F$4)*3600)+3600*HOUR(#REF!)+60*MINUTE(#REF!)+SECOND(#REF!))/86400,"")</f>
        <v>#REF!</v>
      </c>
      <c r="G69" s="6" t="e">
        <f>IF($A69&lt;&gt;"",((($A69/G$4)*3600)+3600*HOUR(#REF!)+60*MINUTE(#REF!)+SECOND(#REF!))/86400,"")</f>
        <v>#REF!</v>
      </c>
      <c r="H69" s="7">
        <f>IF($A69&lt;&gt;"",((($A69/H$4)*3600)+3600*HOUR($O$9)+60*MINUTE($O$9)+SECOND($O$9))/86400,"")</f>
        <v>0.57546834625322996</v>
      </c>
      <c r="I69" s="7">
        <f>IF($A69&lt;&gt;"",((($A69/I$4)*3600)+3600*HOUR($O$11)+60*MINUTE($O$11)+SECOND($O$11))/86400,"")</f>
        <v>0.57384259259259263</v>
      </c>
      <c r="J69" s="7">
        <f t="shared" si="3"/>
        <v>0.57165798611111107</v>
      </c>
      <c r="K69" s="8"/>
      <c r="S69" s="8"/>
    </row>
    <row r="70" spans="1:19" ht="31.35" customHeight="1" x14ac:dyDescent="0.2">
      <c r="A70" s="23" t="s">
        <v>80</v>
      </c>
      <c r="B70" s="23"/>
      <c r="C70" s="23"/>
      <c r="D70" s="23"/>
      <c r="E70" s="23"/>
      <c r="F70" s="23"/>
      <c r="G70" s="23"/>
      <c r="H70" s="23"/>
      <c r="I70" s="23"/>
      <c r="J70" s="23"/>
      <c r="K70" s="8"/>
    </row>
    <row r="71" spans="1:19" ht="31.35" customHeight="1" x14ac:dyDescent="0.2">
      <c r="A71" s="8">
        <f>A69+1.6</f>
        <v>39.35</v>
      </c>
      <c r="B71" s="8">
        <f t="shared" si="11"/>
        <v>160.05000000000001</v>
      </c>
      <c r="E71" s="5" t="s">
        <v>29</v>
      </c>
      <c r="F71" s="6" t="e">
        <f>IF($A71&lt;&gt;"",((($A71/F$4)*3600)+3600*HOUR(#REF!)+60*MINUTE(#REF!)+SECOND(#REF!))/86400,"")</f>
        <v>#REF!</v>
      </c>
      <c r="G71" s="6" t="e">
        <f>IF($A71&lt;&gt;"",((($A71/G$4)*3600)+3600*HOUR(#REF!)+60*MINUTE(#REF!)+SECOND(#REF!))/86400,"")</f>
        <v>#REF!</v>
      </c>
      <c r="H71" s="7">
        <f>IF($A71&lt;&gt;"",((($A71/H$4)*3600)+3600*HOUR($O$9)+60*MINUTE($O$9)+SECOND($O$9))/86400,"")</f>
        <v>0.57701873385012914</v>
      </c>
      <c r="I71" s="7">
        <f>IF($A71&lt;&gt;"",((($A71/I$4)*3600)+3600*HOUR($O$11)+60*MINUTE($O$11)+SECOND($O$11))/86400,"")</f>
        <v>0.57532407407407404</v>
      </c>
      <c r="J71" s="7">
        <f t="shared" si="3"/>
        <v>0.57304687499999996</v>
      </c>
      <c r="K71" s="8"/>
      <c r="S71" s="8"/>
    </row>
    <row r="72" spans="1:19" ht="31.35" customHeight="1" x14ac:dyDescent="0.2">
      <c r="A72" s="23" t="s">
        <v>81</v>
      </c>
      <c r="B72" s="23"/>
      <c r="C72" s="23"/>
      <c r="D72" s="23"/>
      <c r="E72" s="23"/>
      <c r="F72" s="23"/>
      <c r="G72" s="23"/>
      <c r="H72" s="23"/>
      <c r="I72" s="23"/>
      <c r="J72" s="23"/>
      <c r="K72" s="8"/>
    </row>
    <row r="73" spans="1:19" ht="31.35" customHeight="1" x14ac:dyDescent="0.2">
      <c r="A73" s="8">
        <f>A71+0.9</f>
        <v>40.25</v>
      </c>
      <c r="B73" s="8">
        <f t="shared" si="11"/>
        <v>159.15</v>
      </c>
      <c r="D73" s="12"/>
      <c r="E73" s="5" t="s">
        <v>113</v>
      </c>
      <c r="F73" s="6" t="e">
        <f>IF($A73&lt;&gt;"",((($A73/F$4)*3600)+3600*HOUR(#REF!)+60*MINUTE(#REF!)+SECOND(#REF!))/86400,"")</f>
        <v>#REF!</v>
      </c>
      <c r="G73" s="6" t="e">
        <f>IF($A73&lt;&gt;"",((($A73/G$4)*3600)+3600*HOUR(#REF!)+60*MINUTE(#REF!)+SECOND(#REF!))/86400,"")</f>
        <v>#REF!</v>
      </c>
      <c r="H73" s="7">
        <f>IF($A73&lt;&gt;"",((($A73/H$4)*3600)+3600*HOUR($O$9)+60*MINUTE($O$9)+SECOND($O$9))/86400,"")</f>
        <v>0.577890826873385</v>
      </c>
      <c r="I73" s="7">
        <f>IF($A73&lt;&gt;"",((($A73/I$4)*3600)+3600*HOUR($O$11)+60*MINUTE($O$11)+SECOND($O$11))/86400,"")</f>
        <v>0.5761574074074074</v>
      </c>
      <c r="J73" s="7">
        <f t="shared" si="3"/>
        <v>0.57382812500000002</v>
      </c>
      <c r="K73" s="8"/>
      <c r="S73" s="8"/>
    </row>
    <row r="74" spans="1:19" ht="31.35" customHeight="1" x14ac:dyDescent="0.2">
      <c r="A74" s="8">
        <f>A73+1.2</f>
        <v>41.45</v>
      </c>
      <c r="B74" s="8">
        <f t="shared" si="11"/>
        <v>157.94999999999999</v>
      </c>
      <c r="E74" s="5" t="s">
        <v>180</v>
      </c>
      <c r="F74" s="6" t="e">
        <f>IF($A74&lt;&gt;"",((($A74/F$4)*3600)+3600*HOUR(#REF!)+60*MINUTE(#REF!)+SECOND(#REF!))/86400,"")</f>
        <v>#REF!</v>
      </c>
      <c r="G74" s="6" t="e">
        <f>IF($A74&lt;&gt;"",((($A74/G$4)*3600)+3600*HOUR(#REF!)+60*MINUTE(#REF!)+SECOND(#REF!))/86400,"")</f>
        <v>#REF!</v>
      </c>
      <c r="H74" s="7">
        <f>IF($A74&lt;&gt;"",((($A74/H$4)*3600)+3600*HOUR($O$9)+60*MINUTE($O$9)+SECOND($O$9))/86400,"")</f>
        <v>0.57905361757105944</v>
      </c>
      <c r="I74" s="7">
        <f>IF($A74&lt;&gt;"",((($A74/I$4)*3600)+3600*HOUR($O$11)+60*MINUTE($O$11)+SECOND($O$11))/86400,"")</f>
        <v>0.57726851851851857</v>
      </c>
      <c r="J74" s="7">
        <f t="shared" si="3"/>
        <v>0.57486979166666663</v>
      </c>
      <c r="K74" s="8"/>
      <c r="S74" s="8"/>
    </row>
    <row r="75" spans="1:19" ht="31.35" customHeight="1" x14ac:dyDescent="0.2">
      <c r="A75" s="23" t="s">
        <v>182</v>
      </c>
      <c r="B75" s="23"/>
      <c r="C75" s="23"/>
      <c r="D75" s="23"/>
      <c r="E75" s="23"/>
      <c r="F75" s="23"/>
      <c r="G75" s="23"/>
      <c r="H75" s="23"/>
      <c r="I75" s="23"/>
      <c r="J75" s="23"/>
      <c r="K75" s="8"/>
    </row>
    <row r="76" spans="1:19" ht="31.35" customHeight="1" x14ac:dyDescent="0.2">
      <c r="A76" s="8">
        <f>A74+1.8</f>
        <v>43.25</v>
      </c>
      <c r="B76" s="8">
        <f>-(A76-$K$7)</f>
        <v>156.15</v>
      </c>
      <c r="E76" s="5" t="s">
        <v>181</v>
      </c>
      <c r="F76" s="6" t="e">
        <f>IF($A76&lt;&gt;"",((($A76/F$4)*3600)+3600*HOUR(#REF!)+60*MINUTE(#REF!)+SECOND(#REF!))/86400,"")</f>
        <v>#REF!</v>
      </c>
      <c r="G76" s="6" t="e">
        <f>IF($A76&lt;&gt;"",((($A76/G$4)*3600)+3600*HOUR(#REF!)+60*MINUTE(#REF!)+SECOND(#REF!))/86400,"")</f>
        <v>#REF!</v>
      </c>
      <c r="H76" s="7">
        <f>IF($A76&lt;&gt;"",((($A76/H$4)*3600)+3600*HOUR($O$9)+60*MINUTE($O$9)+SECOND($O$9))/86400,"")</f>
        <v>0.58079780361757105</v>
      </c>
      <c r="I76" s="7">
        <f>IF($A76&lt;&gt;"",((($A76/I$4)*3600)+3600*HOUR($O$11)+60*MINUTE($O$11)+SECOND($O$11))/86400,"")</f>
        <v>0.57893518518518516</v>
      </c>
      <c r="J76" s="7">
        <f t="shared" si="3"/>
        <v>0.57643229166666665</v>
      </c>
      <c r="K76" s="8"/>
      <c r="S76" s="8"/>
    </row>
    <row r="77" spans="1:19" ht="31.35" customHeight="1" x14ac:dyDescent="0.2">
      <c r="A77" s="8">
        <f>A76+0.8</f>
        <v>44.05</v>
      </c>
      <c r="B77" s="8">
        <f>-(A77-$K$7)</f>
        <v>155.35000000000002</v>
      </c>
      <c r="E77" s="5" t="s">
        <v>183</v>
      </c>
      <c r="F77" s="6"/>
      <c r="G77" s="6"/>
      <c r="H77" s="7">
        <f>IF($A77&lt;&gt;"",((($A77/H$4)*3600)+3600*HOUR($O$9)+60*MINUTE($O$9)+SECOND($O$9))/86400,"")</f>
        <v>0.58157299741602064</v>
      </c>
      <c r="I77" s="7">
        <f>IF($A77&lt;&gt;"",((($A77/I$4)*3600)+3600*HOUR($O$11)+60*MINUTE($O$11)+SECOND($O$11))/86400,"")</f>
        <v>0.57967592592592587</v>
      </c>
      <c r="J77" s="7">
        <f t="shared" si="3"/>
        <v>0.57712673611111109</v>
      </c>
      <c r="K77" s="8"/>
      <c r="S77" s="8"/>
    </row>
    <row r="78" spans="1:19" ht="31.35" customHeight="1" x14ac:dyDescent="0.2">
      <c r="A78" s="8">
        <f>A77+0.5</f>
        <v>44.55</v>
      </c>
      <c r="B78" s="8">
        <f t="shared" ref="B78:B84" si="16">-(A78-$K$7)</f>
        <v>154.85000000000002</v>
      </c>
      <c r="E78" s="5" t="s">
        <v>184</v>
      </c>
      <c r="F78" s="6"/>
      <c r="G78" s="6"/>
      <c r="H78" s="7">
        <f t="shared" ref="H78:H84" si="17">IF($A78&lt;&gt;"",((($A78/H$4)*3600)+3600*HOUR($O$9)+60*MINUTE($O$9)+SECOND($O$9))/86400,"")</f>
        <v>0.58205749354005165</v>
      </c>
      <c r="I78" s="7">
        <f t="shared" ref="I78:I84" si="18">IF($A78&lt;&gt;"",((($A78/I$4)*3600)+3600*HOUR($O$11)+60*MINUTE($O$11)+SECOND($O$11))/86400,"")</f>
        <v>0.58013888888888887</v>
      </c>
      <c r="J78" s="7">
        <f t="shared" si="3"/>
        <v>0.57756076388888888</v>
      </c>
      <c r="K78" s="8"/>
      <c r="S78" s="8"/>
    </row>
    <row r="79" spans="1:19" ht="31.35" customHeight="1" x14ac:dyDescent="0.2">
      <c r="A79" s="8">
        <f>A78+0.9</f>
        <v>45.449999999999996</v>
      </c>
      <c r="B79" s="8">
        <f t="shared" si="16"/>
        <v>153.95000000000002</v>
      </c>
      <c r="E79" s="5" t="s">
        <v>185</v>
      </c>
      <c r="F79" s="6"/>
      <c r="G79" s="6"/>
      <c r="H79" s="7">
        <f t="shared" si="17"/>
        <v>0.58292958656330751</v>
      </c>
      <c r="I79" s="7">
        <f t="shared" si="18"/>
        <v>0.58097222222222222</v>
      </c>
      <c r="J79" s="7">
        <f t="shared" si="3"/>
        <v>0.57834201388888884</v>
      </c>
      <c r="K79" s="8"/>
      <c r="S79" s="8"/>
    </row>
    <row r="80" spans="1:19" ht="31.35" customHeight="1" x14ac:dyDescent="0.2">
      <c r="A80" s="8">
        <f>A79+0.9</f>
        <v>46.349999999999994</v>
      </c>
      <c r="B80" s="8">
        <f t="shared" si="16"/>
        <v>153.05000000000001</v>
      </c>
      <c r="E80" s="5" t="s">
        <v>186</v>
      </c>
      <c r="F80" s="6"/>
      <c r="G80" s="6"/>
      <c r="H80" s="7">
        <f t="shared" si="17"/>
        <v>0.58380167958656326</v>
      </c>
      <c r="I80" s="7">
        <f t="shared" si="18"/>
        <v>0.58180555555555558</v>
      </c>
      <c r="J80" s="7">
        <f t="shared" si="3"/>
        <v>0.57912326388888891</v>
      </c>
      <c r="K80" s="8"/>
      <c r="S80" s="8"/>
    </row>
    <row r="81" spans="1:19" ht="31.35" customHeight="1" x14ac:dyDescent="0.2">
      <c r="A81" s="8">
        <f>A80+1.1</f>
        <v>47.449999999999996</v>
      </c>
      <c r="B81" s="8">
        <f t="shared" si="16"/>
        <v>151.95000000000002</v>
      </c>
      <c r="E81" s="5" t="s">
        <v>187</v>
      </c>
      <c r="F81" s="6"/>
      <c r="G81" s="6"/>
      <c r="H81" s="7">
        <f t="shared" si="17"/>
        <v>0.58486757105943155</v>
      </c>
      <c r="I81" s="7">
        <f t="shared" si="18"/>
        <v>0.58282407407407411</v>
      </c>
      <c r="J81" s="7">
        <f t="shared" si="3"/>
        <v>0.580078125</v>
      </c>
      <c r="K81" s="8"/>
      <c r="S81" s="8"/>
    </row>
    <row r="82" spans="1:19" ht="31.35" customHeight="1" x14ac:dyDescent="0.2">
      <c r="A82" s="8">
        <f>A81+1.7</f>
        <v>49.15</v>
      </c>
      <c r="B82" s="8">
        <f t="shared" si="16"/>
        <v>150.25</v>
      </c>
      <c r="E82" s="5" t="s">
        <v>115</v>
      </c>
      <c r="F82" s="6"/>
      <c r="G82" s="6"/>
      <c r="H82" s="7">
        <f t="shared" si="17"/>
        <v>0.58651485788113689</v>
      </c>
      <c r="I82" s="7">
        <f t="shared" si="18"/>
        <v>0.58439814814814817</v>
      </c>
      <c r="J82" s="7">
        <f t="shared" si="3"/>
        <v>0.5815538194444444</v>
      </c>
      <c r="K82" s="8"/>
      <c r="S82" s="8"/>
    </row>
    <row r="83" spans="1:19" ht="31.35" customHeight="1" x14ac:dyDescent="0.2">
      <c r="A83" s="23" t="s">
        <v>114</v>
      </c>
      <c r="B83" s="23"/>
      <c r="C83" s="23"/>
      <c r="D83" s="23"/>
      <c r="E83" s="23"/>
      <c r="F83" s="23"/>
      <c r="G83" s="23"/>
      <c r="H83" s="23"/>
      <c r="I83" s="23"/>
      <c r="J83" s="23"/>
      <c r="K83" s="8"/>
    </row>
    <row r="84" spans="1:19" ht="31.35" customHeight="1" x14ac:dyDescent="0.2">
      <c r="A84" s="8">
        <f>A82+1.1</f>
        <v>50.25</v>
      </c>
      <c r="B84" s="8">
        <f t="shared" si="16"/>
        <v>149.15</v>
      </c>
      <c r="E84" s="5" t="s">
        <v>188</v>
      </c>
      <c r="F84" s="6"/>
      <c r="G84" s="6"/>
      <c r="H84" s="7">
        <f t="shared" si="17"/>
        <v>0.58758074935400517</v>
      </c>
      <c r="I84" s="7">
        <f t="shared" si="18"/>
        <v>0.5854166666666667</v>
      </c>
      <c r="J84" s="7">
        <f t="shared" si="3"/>
        <v>0.5825086805555556</v>
      </c>
      <c r="K84" s="8"/>
      <c r="S84" s="8"/>
    </row>
    <row r="85" spans="1:19" ht="31.35" customHeight="1" x14ac:dyDescent="0.2">
      <c r="A85" s="8">
        <f>A84+2.6</f>
        <v>52.85</v>
      </c>
      <c r="B85" s="8">
        <f>-(A85-$K$7)</f>
        <v>146.55000000000001</v>
      </c>
      <c r="E85" s="5" t="s">
        <v>116</v>
      </c>
      <c r="F85" s="6"/>
      <c r="G85" s="6"/>
      <c r="H85" s="7">
        <f>IF($A85&lt;&gt;"",((($A85/H$4)*3600)+3600*HOUR($O$9)+60*MINUTE($O$9)+SECOND($O$9))/86400,"")</f>
        <v>0.59010012919896637</v>
      </c>
      <c r="I85" s="7">
        <f>IF($A85&lt;&gt;"",((($A85/I$4)*3600)+3600*HOUR($O$11)+60*MINUTE($O$11)+SECOND($O$11))/86400,"")</f>
        <v>0.58782407407407411</v>
      </c>
      <c r="J85" s="7">
        <f t="shared" si="3"/>
        <v>0.58476562499999996</v>
      </c>
      <c r="K85" s="8"/>
      <c r="Q85" s="8"/>
      <c r="S85" s="8"/>
    </row>
    <row r="86" spans="1:19" ht="31.35" customHeight="1" x14ac:dyDescent="0.2">
      <c r="A86" s="26" t="s">
        <v>8</v>
      </c>
      <c r="B86" s="26"/>
      <c r="C86" s="26"/>
      <c r="D86" s="26"/>
      <c r="E86" s="26"/>
      <c r="F86" s="26"/>
      <c r="G86" s="26"/>
      <c r="H86" s="26"/>
      <c r="I86" s="26"/>
      <c r="J86" s="26"/>
      <c r="K86" s="8"/>
      <c r="Q86" s="8"/>
      <c r="S86" s="8"/>
    </row>
    <row r="87" spans="1:19" ht="31.35" customHeight="1" x14ac:dyDescent="0.2">
      <c r="A87" s="23" t="s">
        <v>117</v>
      </c>
      <c r="B87" s="23"/>
      <c r="C87" s="23"/>
      <c r="D87" s="23"/>
      <c r="E87" s="23"/>
      <c r="F87" s="23"/>
      <c r="G87" s="23"/>
      <c r="H87" s="23"/>
      <c r="I87" s="23"/>
      <c r="J87" s="23"/>
      <c r="K87" s="8"/>
      <c r="Q87" s="8"/>
    </row>
    <row r="88" spans="1:19" ht="31.35" customHeight="1" x14ac:dyDescent="0.2">
      <c r="A88" s="8">
        <f>A85+0.9</f>
        <v>53.75</v>
      </c>
      <c r="B88" s="8">
        <f>-(A88-$K$7)</f>
        <v>145.65</v>
      </c>
      <c r="E88" s="5" t="s">
        <v>118</v>
      </c>
      <c r="F88" s="6"/>
      <c r="G88" s="6"/>
      <c r="H88" s="7">
        <f t="shared" ref="H88:H91" si="19">IF($A88&lt;&gt;"",((($A88/H$4)*3600)+3600*HOUR($O$9)+60*MINUTE($O$9)+SECOND($O$9))/86400,"")</f>
        <v>0.59097222222222223</v>
      </c>
      <c r="I88" s="7">
        <f t="shared" ref="I88:I91" si="20">IF($A88&lt;&gt;"",((($A88/I$4)*3600)+3600*HOUR($O$11)+60*MINUTE($O$11)+SECOND($O$11))/86400,"")</f>
        <v>0.58865740740740746</v>
      </c>
      <c r="J88" s="7">
        <f t="shared" si="3"/>
        <v>0.58554687500000002</v>
      </c>
      <c r="K88" s="8"/>
      <c r="Q88" s="8"/>
      <c r="S88" s="8"/>
    </row>
    <row r="89" spans="1:19" ht="31.35" customHeight="1" x14ac:dyDescent="0.2">
      <c r="A89" s="8">
        <f>A88+0.2</f>
        <v>53.95</v>
      </c>
      <c r="B89" s="8">
        <f>-(A89-$K$7)</f>
        <v>145.44999999999999</v>
      </c>
      <c r="E89" s="5" t="s">
        <v>119</v>
      </c>
      <c r="F89" s="6"/>
      <c r="G89" s="6"/>
      <c r="H89" s="7">
        <f t="shared" si="19"/>
        <v>0.59116602067183466</v>
      </c>
      <c r="I89" s="7">
        <f t="shared" si="20"/>
        <v>0.58884259259259264</v>
      </c>
      <c r="J89" s="7">
        <f t="shared" ref="J89:J151" si="21">IF($A89&lt;&gt;"",((($A89/J$4)*3600)+3600*HOUR($O$9)+60*MINUTE($O$9)+SECOND($O$9))/86400,"")</f>
        <v>0.58572048611111116</v>
      </c>
      <c r="K89" s="8"/>
      <c r="Q89" s="8"/>
      <c r="S89" s="8"/>
    </row>
    <row r="90" spans="1:19" ht="31.35" customHeight="1" x14ac:dyDescent="0.2">
      <c r="A90" s="8">
        <f>A89+0.3</f>
        <v>54.25</v>
      </c>
      <c r="B90" s="8">
        <f>-(A90-$K$7)</f>
        <v>145.15</v>
      </c>
      <c r="E90" s="5" t="s">
        <v>120</v>
      </c>
      <c r="F90" s="6"/>
      <c r="G90" s="6"/>
      <c r="H90" s="7">
        <f t="shared" si="19"/>
        <v>0.59145671834625324</v>
      </c>
      <c r="I90" s="7">
        <f t="shared" si="20"/>
        <v>0.58912037037037035</v>
      </c>
      <c r="J90" s="7">
        <f t="shared" si="21"/>
        <v>0.58598090277777781</v>
      </c>
      <c r="K90" s="8"/>
      <c r="Q90" s="8"/>
      <c r="S90" s="8"/>
    </row>
    <row r="91" spans="1:19" ht="31.35" customHeight="1" x14ac:dyDescent="0.2">
      <c r="A91" s="8">
        <f>A90+1.2</f>
        <v>55.45</v>
      </c>
      <c r="B91" s="8">
        <f t="shared" ref="B91:B135" si="22">-(A91-$K$7)</f>
        <v>143.94999999999999</v>
      </c>
      <c r="E91" s="5" t="s">
        <v>121</v>
      </c>
      <c r="F91" s="6"/>
      <c r="G91" s="6"/>
      <c r="H91" s="7">
        <f t="shared" si="19"/>
        <v>0.59261950904392768</v>
      </c>
      <c r="I91" s="7">
        <f t="shared" si="20"/>
        <v>0.59023148148148152</v>
      </c>
      <c r="J91" s="7">
        <f t="shared" si="21"/>
        <v>0.58702256944444442</v>
      </c>
      <c r="K91" s="8"/>
      <c r="Q91" s="8"/>
      <c r="S91" s="8"/>
    </row>
    <row r="92" spans="1:19" ht="31.35" customHeight="1" x14ac:dyDescent="0.2">
      <c r="A92" s="23" t="s">
        <v>82</v>
      </c>
      <c r="B92" s="23"/>
      <c r="C92" s="23"/>
      <c r="D92" s="23"/>
      <c r="E92" s="23"/>
      <c r="F92" s="23"/>
      <c r="G92" s="23"/>
      <c r="H92" s="23"/>
      <c r="I92" s="23"/>
      <c r="J92" s="23"/>
      <c r="K92" s="8"/>
      <c r="Q92" s="8"/>
    </row>
    <row r="93" spans="1:19" ht="31.35" customHeight="1" x14ac:dyDescent="0.2">
      <c r="A93" s="8">
        <f>A91+1.8</f>
        <v>57.25</v>
      </c>
      <c r="B93" s="8">
        <f>-(A93-$K$7)</f>
        <v>142.15</v>
      </c>
      <c r="E93" s="5" t="s">
        <v>116</v>
      </c>
      <c r="F93" s="6"/>
      <c r="G93" s="6"/>
      <c r="H93" s="7">
        <f>IF($A93&lt;&gt;"",((($A93/H$4)*3600)+3600*HOUR($O$9)+60*MINUTE($O$9)+SECOND($O$9))/86400,"")</f>
        <v>0.59436369509043929</v>
      </c>
      <c r="I93" s="7">
        <f t="shared" ref="I93:I102" si="23">IF($A93&lt;&gt;"",((($A93/I$4)*3600)+3600*HOUR($O$11)+60*MINUTE($O$11)+SECOND($O$11))/86400,"")</f>
        <v>0.59189814814814812</v>
      </c>
      <c r="J93" s="7">
        <f t="shared" si="21"/>
        <v>0.58858506944444444</v>
      </c>
      <c r="K93" s="8"/>
      <c r="Q93" s="8"/>
      <c r="S93" s="8"/>
    </row>
    <row r="94" spans="1:19" ht="31.35" customHeight="1" x14ac:dyDescent="0.2">
      <c r="A94" s="8">
        <f>A93+1.5</f>
        <v>58.75</v>
      </c>
      <c r="B94" s="8">
        <f>-(A94-$K$7)</f>
        <v>140.65</v>
      </c>
      <c r="E94" s="5" t="s">
        <v>212</v>
      </c>
      <c r="F94" s="6"/>
      <c r="G94" s="6"/>
      <c r="H94" s="7">
        <f>IF($A94&lt;&gt;"",((($A94/H$4)*3600)+3600*HOUR($O$9)+60*MINUTE($O$9)+SECOND($O$9))/86400,"")</f>
        <v>0.59581718346253232</v>
      </c>
      <c r="I94" s="7">
        <f t="shared" si="23"/>
        <v>0.593287037037037</v>
      </c>
      <c r="J94" s="7">
        <f t="shared" si="21"/>
        <v>0.58988715277777781</v>
      </c>
      <c r="K94" s="8"/>
      <c r="Q94" s="8"/>
      <c r="S94" s="8"/>
    </row>
    <row r="95" spans="1:19" ht="31.35" customHeight="1" x14ac:dyDescent="0.2">
      <c r="A95" s="8">
        <f>A94+0.5</f>
        <v>59.25</v>
      </c>
      <c r="B95" s="8">
        <f>-(A95-$K$7)</f>
        <v>140.15</v>
      </c>
      <c r="E95" s="5" t="s">
        <v>148</v>
      </c>
      <c r="H95" s="7">
        <f>IF($A95&lt;&gt;"",((($A95/H$4)*3600)+3600*HOUR($O$9)+60*MINUTE($O$9)+SECOND($O$9))/86400,"")</f>
        <v>0.59630167958656333</v>
      </c>
      <c r="I95" s="7">
        <f t="shared" si="23"/>
        <v>0.59375</v>
      </c>
      <c r="J95" s="7">
        <f t="shared" si="21"/>
        <v>0.5903211805555556</v>
      </c>
      <c r="K95" s="8"/>
      <c r="Q95" s="8"/>
    </row>
    <row r="96" spans="1:19" ht="31.35" customHeight="1" x14ac:dyDescent="0.2">
      <c r="A96" s="8">
        <f>A95+0.3</f>
        <v>59.55</v>
      </c>
      <c r="B96" s="8">
        <f t="shared" ref="B96:B97" si="24">-(A96-$K$7)</f>
        <v>139.85000000000002</v>
      </c>
      <c r="E96" s="5" t="s">
        <v>122</v>
      </c>
      <c r="F96" s="6"/>
      <c r="G96" s="6"/>
      <c r="H96" s="7">
        <f t="shared" ref="H96:H102" si="25">IF($A96&lt;&gt;"",((($A96/H$4)*3600)+3600*HOUR($O$9)+60*MINUTE($O$9)+SECOND($O$9))/86400,"")</f>
        <v>0.59659237726098191</v>
      </c>
      <c r="I96" s="7">
        <f t="shared" si="23"/>
        <v>0.59402777777777782</v>
      </c>
      <c r="J96" s="7">
        <f t="shared" si="21"/>
        <v>0.59058159722222225</v>
      </c>
      <c r="K96" s="8"/>
      <c r="Q96" s="8"/>
      <c r="S96" s="8"/>
    </row>
    <row r="97" spans="1:19" ht="31.35" customHeight="1" x14ac:dyDescent="0.2">
      <c r="A97" s="8">
        <f>A96+0.5</f>
        <v>60.05</v>
      </c>
      <c r="B97" s="8">
        <f t="shared" si="24"/>
        <v>139.35000000000002</v>
      </c>
      <c r="E97" s="5" t="s">
        <v>210</v>
      </c>
      <c r="F97" s="6"/>
      <c r="G97" s="6"/>
      <c r="H97" s="7">
        <f t="shared" si="25"/>
        <v>0.59707687338501292</v>
      </c>
      <c r="I97" s="7">
        <f t="shared" si="23"/>
        <v>0.59449074074074071</v>
      </c>
      <c r="J97" s="7">
        <f t="shared" si="21"/>
        <v>0.59101562500000004</v>
      </c>
      <c r="K97" s="8"/>
      <c r="Q97" s="8"/>
      <c r="S97" s="8"/>
    </row>
    <row r="98" spans="1:19" ht="31.35" customHeight="1" x14ac:dyDescent="0.2">
      <c r="A98" s="23" t="s">
        <v>123</v>
      </c>
      <c r="B98" s="23"/>
      <c r="C98" s="23"/>
      <c r="D98" s="23"/>
      <c r="E98" s="23"/>
      <c r="F98" s="23"/>
      <c r="G98" s="23"/>
      <c r="H98" s="23"/>
      <c r="I98" s="23"/>
      <c r="J98" s="23"/>
      <c r="K98" s="8"/>
      <c r="Q98" s="8"/>
    </row>
    <row r="99" spans="1:19" ht="31.35" customHeight="1" x14ac:dyDescent="0.2">
      <c r="A99" s="8">
        <f>A97+1</f>
        <v>61.05</v>
      </c>
      <c r="B99" s="8">
        <f t="shared" ref="B99:B102" si="26">-(A99-$K$7)</f>
        <v>138.35000000000002</v>
      </c>
      <c r="E99" s="5" t="s">
        <v>30</v>
      </c>
      <c r="F99" s="6"/>
      <c r="G99" s="6"/>
      <c r="H99" s="7">
        <f t="shared" si="25"/>
        <v>0.59804586563307494</v>
      </c>
      <c r="I99" s="7">
        <f t="shared" si="23"/>
        <v>0.59541666666666671</v>
      </c>
      <c r="J99" s="7">
        <f t="shared" si="21"/>
        <v>0.59188368055555551</v>
      </c>
      <c r="K99" s="8"/>
      <c r="Q99" s="8"/>
      <c r="S99" s="8"/>
    </row>
    <row r="100" spans="1:19" ht="31.35" customHeight="1" x14ac:dyDescent="0.2">
      <c r="A100" s="8">
        <f>A99+0.4</f>
        <v>61.449999999999996</v>
      </c>
      <c r="B100" s="8">
        <f t="shared" si="26"/>
        <v>137.95000000000002</v>
      </c>
      <c r="E100" s="5" t="s">
        <v>156</v>
      </c>
      <c r="F100" s="6"/>
      <c r="G100" s="6"/>
      <c r="H100" s="7">
        <f t="shared" si="25"/>
        <v>0.59843346253229968</v>
      </c>
      <c r="I100" s="7">
        <f t="shared" si="23"/>
        <v>0.59578703703703706</v>
      </c>
      <c r="J100" s="7">
        <f t="shared" si="21"/>
        <v>0.59223090277777779</v>
      </c>
      <c r="K100" s="8"/>
      <c r="Q100" s="8"/>
      <c r="S100" s="8"/>
    </row>
    <row r="101" spans="1:19" ht="31.35" customHeight="1" x14ac:dyDescent="0.2">
      <c r="A101" s="8">
        <f>A100+0.7</f>
        <v>62.15</v>
      </c>
      <c r="B101" s="8">
        <f t="shared" si="26"/>
        <v>137.25</v>
      </c>
      <c r="E101" s="5" t="s">
        <v>31</v>
      </c>
      <c r="F101" s="6"/>
      <c r="G101" s="6"/>
      <c r="H101" s="7">
        <f t="shared" si="25"/>
        <v>0.59911175710594311</v>
      </c>
      <c r="I101" s="7">
        <f t="shared" si="23"/>
        <v>0.59643518518518523</v>
      </c>
      <c r="J101" s="7">
        <f t="shared" si="21"/>
        <v>0.59283854166666672</v>
      </c>
      <c r="K101" s="8"/>
      <c r="Q101" s="8"/>
      <c r="S101" s="8"/>
    </row>
    <row r="102" spans="1:19" ht="31.35" customHeight="1" x14ac:dyDescent="0.2">
      <c r="A102" s="8">
        <f>A101+0.7</f>
        <v>62.85</v>
      </c>
      <c r="B102" s="8">
        <f t="shared" si="26"/>
        <v>136.55000000000001</v>
      </c>
      <c r="E102" s="5" t="s">
        <v>159</v>
      </c>
      <c r="F102" s="6"/>
      <c r="G102" s="6"/>
      <c r="H102" s="7">
        <f t="shared" si="25"/>
        <v>0.59979005167958654</v>
      </c>
      <c r="I102" s="7">
        <f t="shared" si="23"/>
        <v>0.5970833333333333</v>
      </c>
      <c r="J102" s="7">
        <f t="shared" si="21"/>
        <v>0.59344618055555554</v>
      </c>
      <c r="K102" s="8"/>
      <c r="Q102" s="8"/>
      <c r="S102" s="8"/>
    </row>
    <row r="103" spans="1:19" ht="31.35" customHeight="1" x14ac:dyDescent="0.2">
      <c r="A103" s="24" t="s">
        <v>226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8"/>
      <c r="Q103" s="8"/>
      <c r="S103" s="8"/>
    </row>
    <row r="104" spans="1:19" ht="31.35" customHeight="1" x14ac:dyDescent="0.2">
      <c r="A104" s="23" t="s">
        <v>83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8"/>
      <c r="Q104" s="8"/>
    </row>
    <row r="105" spans="1:19" ht="31.35" customHeight="1" x14ac:dyDescent="0.2">
      <c r="A105" s="8">
        <f>A102+0.8</f>
        <v>63.65</v>
      </c>
      <c r="B105" s="8">
        <f t="shared" si="22"/>
        <v>135.75</v>
      </c>
      <c r="D105" s="12"/>
      <c r="E105" s="5" t="s">
        <v>160</v>
      </c>
      <c r="F105" s="6"/>
      <c r="G105" s="6"/>
      <c r="H105" s="7">
        <f>IF($A105&lt;&gt;"",((($A105/H$4)*3600)+3600*HOUR($O$9)+60*MINUTE($O$9)+SECOND($O$9))/86400,"")</f>
        <v>0.60056524547803625</v>
      </c>
      <c r="I105" s="7">
        <f>IF($A105&lt;&gt;"",((($A105/I$4)*3600)+3600*HOUR($O$11)+60*MINUTE($O$11)+SECOND($O$11))/86400,"")</f>
        <v>0.59782407407407412</v>
      </c>
      <c r="J105" s="7">
        <f t="shared" si="21"/>
        <v>0.59414062499999998</v>
      </c>
      <c r="K105" s="8"/>
      <c r="Q105" s="8"/>
      <c r="S105" s="8"/>
    </row>
    <row r="106" spans="1:19" ht="31.35" customHeight="1" x14ac:dyDescent="0.2">
      <c r="A106" s="8">
        <f>A105+1.2</f>
        <v>64.849999999999994</v>
      </c>
      <c r="B106" s="8">
        <f t="shared" si="22"/>
        <v>134.55000000000001</v>
      </c>
      <c r="E106" s="5" t="s">
        <v>32</v>
      </c>
      <c r="F106" s="6"/>
      <c r="G106" s="6"/>
      <c r="H106" s="7">
        <f>IF($A106&lt;&gt;"",((($A106/H$4)*3600)+3600*HOUR($O$9)+60*MINUTE($O$9)+SECOND($O$9))/86400,"")</f>
        <v>0.60172803617571058</v>
      </c>
      <c r="I106" s="7">
        <f>IF($A106&lt;&gt;"",((($A106/I$4)*3600)+3600*HOUR($O$11)+60*MINUTE($O$11)+SECOND($O$11))/86400,"")</f>
        <v>0.59893518518518518</v>
      </c>
      <c r="J106" s="7">
        <f t="shared" si="21"/>
        <v>0.5951822916666667</v>
      </c>
      <c r="K106" s="8"/>
      <c r="Q106" s="8"/>
      <c r="S106" s="8"/>
    </row>
    <row r="107" spans="1:19" ht="31.35" customHeight="1" x14ac:dyDescent="0.2">
      <c r="A107" s="8">
        <f>A106+0.4</f>
        <v>65.25</v>
      </c>
      <c r="B107" s="8">
        <f t="shared" si="22"/>
        <v>134.15</v>
      </c>
      <c r="E107" s="5" t="s">
        <v>33</v>
      </c>
      <c r="F107" s="6"/>
      <c r="G107" s="6"/>
      <c r="H107" s="7">
        <f>IF($A107&lt;&gt;"",((($A107/H$4)*3600)+3600*HOUR($O$9)+60*MINUTE($O$9)+SECOND($O$9))/86400,"")</f>
        <v>0.60211563307493543</v>
      </c>
      <c r="I107" s="7">
        <f>IF($A107&lt;&gt;"",((($A107/I$4)*3600)+3600*HOUR($O$11)+60*MINUTE($O$11)+SECOND($O$11))/86400,"")</f>
        <v>0.59930555555555554</v>
      </c>
      <c r="J107" s="7">
        <f t="shared" si="21"/>
        <v>0.59552951388888886</v>
      </c>
      <c r="K107" s="8"/>
      <c r="Q107" s="8"/>
      <c r="S107" s="8"/>
    </row>
    <row r="108" spans="1:19" ht="31.35" customHeight="1" x14ac:dyDescent="0.2">
      <c r="A108" s="23" t="s">
        <v>84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8"/>
      <c r="Q108" s="8"/>
      <c r="S108" s="8"/>
    </row>
    <row r="109" spans="1:19" ht="31.35" customHeight="1" x14ac:dyDescent="0.2">
      <c r="A109" s="8">
        <f>A107+1.9</f>
        <v>67.150000000000006</v>
      </c>
      <c r="B109" s="8">
        <f t="shared" si="22"/>
        <v>132.25</v>
      </c>
      <c r="E109" s="5" t="s">
        <v>34</v>
      </c>
      <c r="F109" s="6"/>
      <c r="G109" s="6"/>
      <c r="H109" s="7">
        <f>IF($A109&lt;&gt;"",((($A109/H$4)*3600)+3600*HOUR($O$9)+60*MINUTE($O$9)+SECOND($O$9))/86400,"")</f>
        <v>0.60395671834625331</v>
      </c>
      <c r="I109" s="7">
        <f>IF($A109&lt;&gt;"",((($A109/I$4)*3600)+3600*HOUR($O$11)+60*MINUTE($O$11)+SECOND($O$11))/86400,"")</f>
        <v>0.60106481481481477</v>
      </c>
      <c r="J109" s="7">
        <f t="shared" si="21"/>
        <v>0.5971788194444444</v>
      </c>
      <c r="K109" s="8"/>
      <c r="Q109" s="8"/>
      <c r="S109" s="8"/>
    </row>
    <row r="110" spans="1:19" ht="31.35" customHeight="1" x14ac:dyDescent="0.2">
      <c r="A110" s="8">
        <f>A109+0.8</f>
        <v>67.95</v>
      </c>
      <c r="B110" s="8">
        <f t="shared" si="22"/>
        <v>131.44999999999999</v>
      </c>
      <c r="E110" s="5" t="s">
        <v>35</v>
      </c>
      <c r="F110" s="6"/>
      <c r="G110" s="6"/>
      <c r="H110" s="7">
        <f>IF($A110&lt;&gt;"",((($A110/H$4)*3600)+3600*HOUR($O$9)+60*MINUTE($O$9)+SECOND($O$9))/86400,"")</f>
        <v>0.6047319121447029</v>
      </c>
      <c r="I110" s="7">
        <f>IF($A110&lt;&gt;"",((($A110/I$4)*3600)+3600*HOUR($O$11)+60*MINUTE($O$11)+SECOND($O$11))/86400,"")</f>
        <v>0.60180555555555559</v>
      </c>
      <c r="J110" s="7">
        <f t="shared" si="21"/>
        <v>0.59787326388888884</v>
      </c>
      <c r="K110" s="8"/>
      <c r="Q110" s="8"/>
      <c r="S110" s="8"/>
    </row>
    <row r="111" spans="1:19" ht="31.35" customHeight="1" x14ac:dyDescent="0.2">
      <c r="A111" s="8">
        <f>A110+1</f>
        <v>68.95</v>
      </c>
      <c r="B111" s="8">
        <f t="shared" si="22"/>
        <v>130.44999999999999</v>
      </c>
      <c r="E111" s="5" t="s">
        <v>36</v>
      </c>
      <c r="F111" s="6"/>
      <c r="G111" s="6"/>
      <c r="H111" s="7">
        <f>IF($A111&lt;&gt;"",((($A111/H$4)*3600)+3600*HOUR($O$9)+60*MINUTE($O$9)+SECOND($O$9))/86400,"")</f>
        <v>0.60570090439276492</v>
      </c>
      <c r="I111" s="7">
        <f>IF($A111&lt;&gt;"",((($A111/I$4)*3600)+3600*HOUR($O$11)+60*MINUTE($O$11)+SECOND($O$11))/86400,"")</f>
        <v>0.60273148148148148</v>
      </c>
      <c r="J111" s="7">
        <f t="shared" si="21"/>
        <v>0.59874131944444442</v>
      </c>
      <c r="K111" s="8"/>
      <c r="Q111" s="8"/>
      <c r="S111" s="8"/>
    </row>
    <row r="112" spans="1:19" ht="31.35" customHeight="1" x14ac:dyDescent="0.2">
      <c r="A112" s="23" t="s">
        <v>85</v>
      </c>
      <c r="B112" s="23"/>
      <c r="C112" s="23"/>
      <c r="D112" s="23"/>
      <c r="E112" s="23"/>
      <c r="F112" s="23"/>
      <c r="G112" s="23"/>
      <c r="H112" s="23"/>
      <c r="I112" s="23"/>
      <c r="J112" s="23"/>
      <c r="K112" s="8"/>
      <c r="Q112" s="8"/>
    </row>
    <row r="113" spans="1:19" ht="31.35" customHeight="1" x14ac:dyDescent="0.2">
      <c r="A113" s="8">
        <f>A111+1.7</f>
        <v>70.650000000000006</v>
      </c>
      <c r="B113" s="8">
        <f t="shared" si="22"/>
        <v>128.75</v>
      </c>
      <c r="E113" s="5" t="s">
        <v>69</v>
      </c>
      <c r="F113" s="6"/>
      <c r="G113" s="6"/>
      <c r="H113" s="7">
        <f t="shared" ref="H113:H135" si="27">IF($A113&lt;&gt;"",((($A113/H$4)*3600)+3600*HOUR($O$9)+60*MINUTE($O$9)+SECOND($O$9))/86400,"")</f>
        <v>0.60734819121447037</v>
      </c>
      <c r="I113" s="7">
        <f>IF($A113&lt;&gt;"",((($A113/I$4)*3600)+3600*HOUR($O$11)+60*MINUTE($O$11)+SECOND($O$11))/86400,"")</f>
        <v>0.60430555555555554</v>
      </c>
      <c r="J113" s="7">
        <f t="shared" si="21"/>
        <v>0.60021701388888893</v>
      </c>
      <c r="K113" s="8"/>
      <c r="Q113" s="8"/>
      <c r="S113" s="8"/>
    </row>
    <row r="114" spans="1:19" ht="31.35" customHeight="1" x14ac:dyDescent="0.2">
      <c r="A114" s="8">
        <f>A113+4.8</f>
        <v>75.45</v>
      </c>
      <c r="B114" s="8">
        <f t="shared" si="22"/>
        <v>123.95</v>
      </c>
      <c r="E114" s="5" t="s">
        <v>37</v>
      </c>
      <c r="F114" s="6"/>
      <c r="G114" s="6"/>
      <c r="H114" s="7">
        <f t="shared" si="27"/>
        <v>0.61199935400516792</v>
      </c>
      <c r="I114" s="7">
        <f>IF($A114&lt;&gt;"",((($A114/I$4)*3600)+3600*HOUR($O$11)+60*MINUTE($O$11)+SECOND($O$11))/86400,"")</f>
        <v>0.60875000000000001</v>
      </c>
      <c r="J114" s="7">
        <f t="shared" si="21"/>
        <v>0.60438368055555558</v>
      </c>
      <c r="K114" s="8"/>
      <c r="Q114" s="8"/>
      <c r="S114" s="8"/>
    </row>
    <row r="115" spans="1:19" ht="31.35" customHeight="1" x14ac:dyDescent="0.2">
      <c r="A115" s="23" t="s">
        <v>86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8"/>
      <c r="Q115" s="8"/>
      <c r="S115" s="8"/>
    </row>
    <row r="116" spans="1:19" ht="31.35" customHeight="1" x14ac:dyDescent="0.2">
      <c r="A116" s="8">
        <f>A114+1.3</f>
        <v>76.75</v>
      </c>
      <c r="B116" s="8">
        <f t="shared" si="22"/>
        <v>122.65</v>
      </c>
      <c r="E116" s="5" t="s">
        <v>38</v>
      </c>
      <c r="F116" s="6"/>
      <c r="G116" s="6"/>
      <c r="H116" s="7">
        <f t="shared" si="27"/>
        <v>0.61325904392764863</v>
      </c>
      <c r="I116" s="7">
        <f>IF($A116&lt;&gt;"",((($A116/I$4)*3600)+3600*HOUR($O$11)+60*MINUTE($O$11)+SECOND($O$11))/86400,"")</f>
        <v>0.60995370370370372</v>
      </c>
      <c r="J116" s="7">
        <f t="shared" si="21"/>
        <v>0.60551215277777781</v>
      </c>
      <c r="K116" s="8"/>
      <c r="Q116" s="8"/>
      <c r="S116" s="8"/>
    </row>
    <row r="117" spans="1:19" ht="31.35" customHeight="1" x14ac:dyDescent="0.2">
      <c r="A117" s="8">
        <f>A116+0.3</f>
        <v>77.05</v>
      </c>
      <c r="B117" s="8">
        <f t="shared" si="22"/>
        <v>122.35000000000001</v>
      </c>
      <c r="E117" s="5" t="s">
        <v>189</v>
      </c>
      <c r="F117" s="6"/>
      <c r="G117" s="6"/>
      <c r="H117" s="7">
        <f t="shared" si="27"/>
        <v>0.61354974160206721</v>
      </c>
      <c r="I117" s="7">
        <f>IF($A117&lt;&gt;"",((($A117/I$4)*3600)+3600*HOUR($O$11)+60*MINUTE($O$11)+SECOND($O$11))/86400,"")</f>
        <v>0.61023148148148143</v>
      </c>
      <c r="J117" s="7">
        <f t="shared" si="21"/>
        <v>0.60577256944444446</v>
      </c>
      <c r="K117" s="8"/>
      <c r="Q117" s="8"/>
      <c r="S117" s="8"/>
    </row>
    <row r="118" spans="1:19" ht="31.35" customHeight="1" x14ac:dyDescent="0.2">
      <c r="A118" s="8">
        <f>A117+0.5</f>
        <v>77.55</v>
      </c>
      <c r="B118" s="8">
        <f t="shared" si="22"/>
        <v>121.85000000000001</v>
      </c>
      <c r="E118" s="5" t="s">
        <v>124</v>
      </c>
      <c r="F118" s="6"/>
      <c r="G118" s="6"/>
      <c r="H118" s="7">
        <f t="shared" si="27"/>
        <v>0.61403423772609822</v>
      </c>
      <c r="I118" s="7">
        <f t="shared" ref="I118" si="28">IF($A118&lt;&gt;"",((($A118/I$4)*3600)+3600*HOUR($O$11)+60*MINUTE($O$11)+SECOND($O$11))/86400,"")</f>
        <v>0.61069444444444443</v>
      </c>
      <c r="J118" s="7">
        <f t="shared" si="21"/>
        <v>0.60620659722222225</v>
      </c>
      <c r="K118" s="8"/>
      <c r="Q118" s="8"/>
      <c r="S118" s="8"/>
    </row>
    <row r="119" spans="1:19" ht="31.35" customHeight="1" x14ac:dyDescent="0.2">
      <c r="A119" s="23" t="s">
        <v>125</v>
      </c>
      <c r="B119" s="23"/>
      <c r="C119" s="23"/>
      <c r="D119" s="23"/>
      <c r="E119" s="23"/>
      <c r="F119" s="23"/>
      <c r="G119" s="23"/>
      <c r="H119" s="23"/>
      <c r="I119" s="23"/>
      <c r="J119" s="23"/>
      <c r="K119" s="8"/>
      <c r="Q119" s="8"/>
      <c r="S119" s="8"/>
    </row>
    <row r="120" spans="1:19" ht="31.35" customHeight="1" x14ac:dyDescent="0.2">
      <c r="A120" s="8">
        <f>A118+2.2</f>
        <v>79.75</v>
      </c>
      <c r="B120" s="8">
        <f t="shared" si="22"/>
        <v>119.65</v>
      </c>
      <c r="E120" s="5" t="s">
        <v>149</v>
      </c>
      <c r="F120" s="6"/>
      <c r="G120" s="6"/>
      <c r="H120" s="7">
        <f t="shared" si="27"/>
        <v>0.61616602067183457</v>
      </c>
      <c r="I120" s="7">
        <f>IF($A120&lt;&gt;"",((($A120/I$4)*3600)+3600*HOUR($O$11)+60*MINUTE($O$11)+SECOND($O$11))/86400,"")</f>
        <v>0.61273148148148149</v>
      </c>
      <c r="J120" s="7">
        <f t="shared" si="21"/>
        <v>0.60811631944444444</v>
      </c>
      <c r="K120" s="8"/>
      <c r="Q120" s="8"/>
      <c r="S120" s="8"/>
    </row>
    <row r="121" spans="1:19" ht="31.35" customHeight="1" x14ac:dyDescent="0.2">
      <c r="A121" s="23" t="s">
        <v>126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8"/>
      <c r="Q121" s="8"/>
      <c r="S121" s="8"/>
    </row>
    <row r="122" spans="1:19" ht="31.35" customHeight="1" x14ac:dyDescent="0.2">
      <c r="A122" s="8">
        <f>A120+0.7</f>
        <v>80.45</v>
      </c>
      <c r="B122" s="8">
        <f t="shared" si="22"/>
        <v>118.95</v>
      </c>
      <c r="E122" s="5" t="s">
        <v>127</v>
      </c>
      <c r="F122" s="6"/>
      <c r="G122" s="6"/>
      <c r="H122" s="7">
        <f t="shared" si="27"/>
        <v>0.61684431524547811</v>
      </c>
      <c r="I122" s="7">
        <f>IF($A122&lt;&gt;"",((($A122/I$4)*3600)+3600*HOUR($O$11)+60*MINUTE($O$11)+SECOND($O$11))/86400,"")</f>
        <v>0.61337962962962966</v>
      </c>
      <c r="J122" s="7">
        <f t="shared" si="21"/>
        <v>0.60872395833333337</v>
      </c>
      <c r="K122" s="8"/>
      <c r="Q122" s="8"/>
      <c r="S122" s="8"/>
    </row>
    <row r="123" spans="1:19" ht="31.35" customHeight="1" x14ac:dyDescent="0.2">
      <c r="A123" s="8">
        <f>A122+2.7</f>
        <v>83.15</v>
      </c>
      <c r="B123" s="8">
        <f t="shared" si="22"/>
        <v>116.25</v>
      </c>
      <c r="E123" s="5" t="s">
        <v>70</v>
      </c>
      <c r="F123" s="6"/>
      <c r="G123" s="6"/>
      <c r="H123" s="7">
        <f t="shared" si="27"/>
        <v>0.61946059431524547</v>
      </c>
      <c r="I123" s="7">
        <f>IF($A123&lt;&gt;"",((($A123/I$4)*3600)+3600*HOUR($O$11)+60*MINUTE($O$11)+SECOND($O$11))/86400,"")</f>
        <v>0.61587962962962961</v>
      </c>
      <c r="J123" s="7">
        <f t="shared" si="21"/>
        <v>0.61106770833333335</v>
      </c>
      <c r="K123" s="8"/>
      <c r="Q123" s="8"/>
      <c r="S123" s="8"/>
    </row>
    <row r="124" spans="1:19" ht="31.35" customHeight="1" x14ac:dyDescent="0.2">
      <c r="A124" s="22">
        <f>A123+0.9</f>
        <v>84.050000000000011</v>
      </c>
      <c r="B124" s="8">
        <f t="shared" si="22"/>
        <v>115.35</v>
      </c>
      <c r="E124" s="5" t="s">
        <v>213</v>
      </c>
      <c r="F124" s="6"/>
      <c r="G124" s="6"/>
      <c r="H124" s="7">
        <f t="shared" si="27"/>
        <v>0.62033268733850133</v>
      </c>
      <c r="I124" s="7">
        <f>IF($A124&lt;&gt;"",((($A124/I$4)*3600)+3600*HOUR($O$11)+60*MINUTE($O$11)+SECOND($O$11))/86400,"")</f>
        <v>0.61671296296296296</v>
      </c>
      <c r="J124" s="7">
        <f t="shared" si="21"/>
        <v>0.6118489583333333</v>
      </c>
      <c r="K124" s="8"/>
      <c r="Q124" s="8"/>
      <c r="S124" s="8"/>
    </row>
    <row r="125" spans="1:19" ht="31.35" customHeight="1" x14ac:dyDescent="0.2">
      <c r="A125" s="25" t="s">
        <v>48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8"/>
      <c r="Q125" s="8"/>
      <c r="S125" s="8"/>
    </row>
    <row r="126" spans="1:19" ht="31.35" customHeight="1" x14ac:dyDescent="0.2">
      <c r="A126" s="8">
        <f>A124+1.2</f>
        <v>85.250000000000014</v>
      </c>
      <c r="B126" s="8">
        <f t="shared" si="22"/>
        <v>114.14999999999999</v>
      </c>
      <c r="E126" s="5" t="s">
        <v>51</v>
      </c>
      <c r="F126" s="6"/>
      <c r="G126" s="6"/>
      <c r="H126" s="7">
        <f t="shared" si="27"/>
        <v>0.62149547803617566</v>
      </c>
      <c r="I126" s="7">
        <f t="shared" ref="I126:I133" si="29">IF($A126&lt;&gt;"",((($A126/I$4)*3600)+3600*HOUR($O$11)+60*MINUTE($O$11)+SECOND($O$11))/86400,"")</f>
        <v>0.61782407407407403</v>
      </c>
      <c r="J126" s="7">
        <f t="shared" si="21"/>
        <v>0.61289062500000002</v>
      </c>
      <c r="K126" s="8"/>
      <c r="Q126" s="8"/>
      <c r="S126" s="8"/>
    </row>
    <row r="127" spans="1:19" ht="31.35" customHeight="1" x14ac:dyDescent="0.2">
      <c r="A127" s="8">
        <f>A126+0.3</f>
        <v>85.550000000000011</v>
      </c>
      <c r="B127" s="8">
        <f t="shared" si="22"/>
        <v>113.85</v>
      </c>
      <c r="E127" s="5" t="s">
        <v>128</v>
      </c>
      <c r="F127" s="6"/>
      <c r="G127" s="6"/>
      <c r="H127" s="7">
        <f t="shared" si="27"/>
        <v>0.62178617571059436</v>
      </c>
      <c r="I127" s="7">
        <f t="shared" si="29"/>
        <v>0.61810185185185185</v>
      </c>
      <c r="J127" s="7">
        <f t="shared" si="21"/>
        <v>0.61315104166666667</v>
      </c>
      <c r="K127" s="8"/>
      <c r="Q127" s="8"/>
      <c r="S127" s="8"/>
    </row>
    <row r="128" spans="1:19" ht="31.35" customHeight="1" x14ac:dyDescent="0.2">
      <c r="A128" s="8">
        <f>A127+1.6</f>
        <v>87.15</v>
      </c>
      <c r="B128" s="8">
        <f t="shared" si="22"/>
        <v>112.25</v>
      </c>
      <c r="E128" s="5" t="s">
        <v>99</v>
      </c>
      <c r="F128" s="6"/>
      <c r="G128" s="6"/>
      <c r="H128" s="7">
        <f t="shared" si="27"/>
        <v>0.62333656330749354</v>
      </c>
      <c r="I128" s="7">
        <f t="shared" si="29"/>
        <v>0.61958333333333337</v>
      </c>
      <c r="J128" s="7">
        <f t="shared" si="21"/>
        <v>0.61453993055555556</v>
      </c>
      <c r="K128" s="8"/>
      <c r="Q128" s="8"/>
      <c r="S128" s="8"/>
    </row>
    <row r="129" spans="1:19" ht="31.35" customHeight="1" x14ac:dyDescent="0.2">
      <c r="A129" s="8">
        <f>A128+0.35</f>
        <v>87.5</v>
      </c>
      <c r="B129" s="8">
        <f t="shared" si="22"/>
        <v>111.9</v>
      </c>
      <c r="E129" s="5" t="s">
        <v>39</v>
      </c>
      <c r="F129" s="6"/>
      <c r="G129" s="6"/>
      <c r="H129" s="7">
        <f t="shared" si="27"/>
        <v>0.62367571059431526</v>
      </c>
      <c r="I129" s="7">
        <f t="shared" si="29"/>
        <v>0.61990740740740746</v>
      </c>
      <c r="J129" s="7">
        <f t="shared" si="21"/>
        <v>0.61484375000000002</v>
      </c>
      <c r="K129" s="8"/>
      <c r="Q129" s="8"/>
      <c r="S129" s="8"/>
    </row>
    <row r="130" spans="1:19" ht="31.35" customHeight="1" x14ac:dyDescent="0.2">
      <c r="A130" s="8">
        <f>A129+0.6</f>
        <v>88.1</v>
      </c>
      <c r="B130" s="8">
        <f t="shared" si="22"/>
        <v>111.30000000000001</v>
      </c>
      <c r="E130" s="5" t="s">
        <v>100</v>
      </c>
      <c r="F130" s="6"/>
      <c r="G130" s="6"/>
      <c r="H130" s="7">
        <f t="shared" si="27"/>
        <v>0.62425710594315242</v>
      </c>
      <c r="I130" s="7">
        <f t="shared" si="29"/>
        <v>0.62046296296296299</v>
      </c>
      <c r="J130" s="7">
        <f t="shared" si="21"/>
        <v>0.61536458333333333</v>
      </c>
      <c r="K130" s="8"/>
      <c r="Q130" s="8"/>
      <c r="S130" s="8"/>
    </row>
    <row r="131" spans="1:19" ht="31.35" customHeight="1" x14ac:dyDescent="0.2">
      <c r="A131" s="8">
        <f>A130+2.2</f>
        <v>90.3</v>
      </c>
      <c r="B131" s="8">
        <f t="shared" si="22"/>
        <v>109.10000000000001</v>
      </c>
      <c r="E131" s="5" t="s">
        <v>101</v>
      </c>
      <c r="F131" s="6"/>
      <c r="G131" s="6"/>
      <c r="H131" s="7">
        <f t="shared" si="27"/>
        <v>0.62638888888888888</v>
      </c>
      <c r="I131" s="7">
        <f t="shared" si="29"/>
        <v>0.62250000000000005</v>
      </c>
      <c r="J131" s="7">
        <f t="shared" si="21"/>
        <v>0.61727430555555551</v>
      </c>
      <c r="K131" s="8"/>
      <c r="Q131" s="8"/>
      <c r="S131" s="8"/>
    </row>
    <row r="132" spans="1:19" ht="31.35" customHeight="1" x14ac:dyDescent="0.2">
      <c r="A132" s="8">
        <f>A131+0.29</f>
        <v>90.59</v>
      </c>
      <c r="B132" s="8">
        <f t="shared" si="22"/>
        <v>108.81</v>
      </c>
      <c r="E132" s="5" t="s">
        <v>102</v>
      </c>
      <c r="F132" s="6"/>
      <c r="G132" s="6"/>
      <c r="H132" s="7">
        <f t="shared" si="27"/>
        <v>0.62666989664082684</v>
      </c>
      <c r="I132" s="7">
        <f t="shared" si="29"/>
        <v>0.62276851851851844</v>
      </c>
      <c r="J132" s="7">
        <f t="shared" si="21"/>
        <v>0.61752604166666669</v>
      </c>
      <c r="K132" s="8"/>
      <c r="Q132" s="8"/>
      <c r="S132" s="8"/>
    </row>
    <row r="133" spans="1:19" ht="31.35" customHeight="1" x14ac:dyDescent="0.2">
      <c r="A133" s="8">
        <f>A132+1.8</f>
        <v>92.39</v>
      </c>
      <c r="B133" s="8">
        <f t="shared" si="22"/>
        <v>107.01</v>
      </c>
      <c r="E133" s="5" t="s">
        <v>65</v>
      </c>
      <c r="F133" s="6"/>
      <c r="G133" s="6"/>
      <c r="H133" s="7">
        <f t="shared" si="27"/>
        <v>0.62841408268733845</v>
      </c>
      <c r="I133" s="7">
        <f t="shared" si="29"/>
        <v>0.62443518518518515</v>
      </c>
      <c r="J133" s="7">
        <f t="shared" si="21"/>
        <v>0.61908854166666671</v>
      </c>
      <c r="K133" s="8"/>
      <c r="Q133" s="8"/>
      <c r="S133" s="8"/>
    </row>
    <row r="134" spans="1:19" ht="31.35" customHeight="1" x14ac:dyDescent="0.2">
      <c r="A134" s="25" t="s">
        <v>87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8"/>
      <c r="Q134" s="8"/>
      <c r="S134" s="8"/>
    </row>
    <row r="135" spans="1:19" ht="31.35" customHeight="1" x14ac:dyDescent="0.2">
      <c r="A135" s="8">
        <f>A133+1.3</f>
        <v>93.69</v>
      </c>
      <c r="B135" s="8">
        <f t="shared" si="22"/>
        <v>105.71000000000001</v>
      </c>
      <c r="E135" s="5" t="s">
        <v>39</v>
      </c>
      <c r="F135" s="6"/>
      <c r="G135" s="6"/>
      <c r="H135" s="7">
        <f t="shared" si="27"/>
        <v>0.62967377260981916</v>
      </c>
      <c r="I135" s="7">
        <f>IF($A135&lt;&gt;"",((($A135/I$4)*3600)+3600*HOUR($O$11)+60*MINUTE($O$11)+SECOND($O$11))/86400,"")</f>
        <v>0.62563888888888886</v>
      </c>
      <c r="J135" s="7">
        <f t="shared" si="21"/>
        <v>0.62021701388888884</v>
      </c>
      <c r="K135" s="8"/>
      <c r="Q135" s="8"/>
      <c r="S135" s="8"/>
    </row>
    <row r="136" spans="1:19" ht="31.35" customHeight="1" x14ac:dyDescent="0.2">
      <c r="A136" s="8">
        <f>A135+1.6</f>
        <v>95.289999999999992</v>
      </c>
      <c r="B136" s="8">
        <f t="shared" ref="B136:B267" si="30">-(A136-$K$7)</f>
        <v>104.11000000000001</v>
      </c>
      <c r="D136" s="8"/>
      <c r="E136" s="5" t="s">
        <v>39</v>
      </c>
      <c r="F136" s="5" t="s">
        <v>11</v>
      </c>
      <c r="G136" s="6"/>
      <c r="H136" s="7">
        <f t="shared" ref="H136:H156" si="31">IF($A136&lt;&gt;"",((($A136/H$4)*3600)+3600*HOUR($O$9)+60*MINUTE($O$9)+SECOND($O$9))/86400,"")</f>
        <v>0.63122416020671834</v>
      </c>
      <c r="I136" s="7">
        <f>IF($A136&lt;&gt;"",((($A136/I$4)*3600)+3600*HOUR($O$11)+60*MINUTE($O$11)+SECOND($O$11))/86400,"")</f>
        <v>0.62712037037037038</v>
      </c>
      <c r="J136" s="7">
        <f t="shared" si="21"/>
        <v>0.62160590277777783</v>
      </c>
      <c r="K136" s="8"/>
      <c r="Q136" s="8"/>
      <c r="S136" s="8"/>
    </row>
    <row r="137" spans="1:19" ht="31.35" customHeight="1" x14ac:dyDescent="0.2">
      <c r="A137" s="8">
        <f>A136+0.1</f>
        <v>95.389999999999986</v>
      </c>
      <c r="B137" s="8">
        <f>-(A137-$K$7)</f>
        <v>104.01000000000002</v>
      </c>
      <c r="D137" s="8"/>
      <c r="E137" s="5" t="s">
        <v>40</v>
      </c>
      <c r="F137" s="5" t="s">
        <v>11</v>
      </c>
      <c r="G137" s="6"/>
      <c r="H137" s="7">
        <f t="shared" si="31"/>
        <v>0.6313210594315245</v>
      </c>
      <c r="I137" s="7">
        <f>IF($A137&lt;&gt;"",((($A137/I$4)*3600)+3600*HOUR($O$11)+60*MINUTE($O$11)+SECOND($O$11))/86400,"")</f>
        <v>0.62721296296296292</v>
      </c>
      <c r="J137" s="7">
        <f t="shared" si="21"/>
        <v>0.62169270833333334</v>
      </c>
      <c r="K137" s="8"/>
      <c r="Q137" s="8"/>
      <c r="S137" s="8"/>
    </row>
    <row r="138" spans="1:19" ht="31.35" customHeight="1" x14ac:dyDescent="0.2">
      <c r="A138" s="8">
        <f>A137+0.15</f>
        <v>95.539999999999992</v>
      </c>
      <c r="B138" s="8">
        <f>-(A138-$K$7)</f>
        <v>103.86000000000001</v>
      </c>
      <c r="D138" s="8"/>
      <c r="E138" s="5" t="s">
        <v>129</v>
      </c>
      <c r="F138" s="5"/>
      <c r="G138" s="6"/>
      <c r="H138" s="7">
        <f t="shared" si="31"/>
        <v>0.63146640826873379</v>
      </c>
      <c r="I138" s="7">
        <f>IF($A138&lt;&gt;"",((($A138/I$4)*3600)+3600*HOUR($O$11)+60*MINUTE($O$11)+SECOND($O$11))/86400,"")</f>
        <v>0.62735185185185183</v>
      </c>
      <c r="J138" s="7">
        <f t="shared" si="21"/>
        <v>0.62182291666666667</v>
      </c>
      <c r="K138" s="8"/>
      <c r="Q138" s="8"/>
      <c r="S138" s="8"/>
    </row>
    <row r="139" spans="1:19" ht="31.35" customHeight="1" x14ac:dyDescent="0.2">
      <c r="A139" s="8">
        <f>A138+0.9</f>
        <v>96.44</v>
      </c>
      <c r="B139" s="8">
        <f>-(A139-$K$7)</f>
        <v>102.96000000000001</v>
      </c>
      <c r="D139" s="8"/>
      <c r="E139" s="5" t="s">
        <v>152</v>
      </c>
      <c r="F139" s="5"/>
      <c r="G139" s="6"/>
      <c r="H139" s="7">
        <f t="shared" si="31"/>
        <v>0.63233850129198965</v>
      </c>
      <c r="I139" s="7">
        <f>IF($A139&lt;&gt;"",((($A139/I$4)*3600)+3600*HOUR($O$11)+60*MINUTE($O$11)+SECOND($O$11))/86400,"")</f>
        <v>0.62818518518518518</v>
      </c>
      <c r="J139" s="7">
        <f t="shared" si="21"/>
        <v>0.62260416666666663</v>
      </c>
      <c r="K139" s="8"/>
      <c r="Q139" s="8"/>
      <c r="S139" s="8"/>
    </row>
    <row r="140" spans="1:19" ht="31.35" customHeight="1" x14ac:dyDescent="0.2">
      <c r="A140" s="25" t="s">
        <v>130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8"/>
      <c r="Q140" s="8"/>
      <c r="S140" s="8"/>
    </row>
    <row r="141" spans="1:19" ht="31.35" customHeight="1" x14ac:dyDescent="0.2">
      <c r="A141" s="8">
        <f>A139+1</f>
        <v>97.44</v>
      </c>
      <c r="B141" s="8">
        <f>-(A141-$K$7)</f>
        <v>101.96000000000001</v>
      </c>
      <c r="D141" s="8"/>
      <c r="E141" s="5" t="s">
        <v>131</v>
      </c>
      <c r="F141" s="5" t="s">
        <v>11</v>
      </c>
      <c r="G141" s="6"/>
      <c r="H141" s="7">
        <f t="shared" si="31"/>
        <v>0.63330749354005167</v>
      </c>
      <c r="I141" s="7">
        <f t="shared" ref="I141:I151" si="32">IF($A141&lt;&gt;"",((($A141/I$4)*3600)+3600*HOUR($O$11)+60*MINUTE($O$11)+SECOND($O$11))/86400,"")</f>
        <v>0.62911111111111107</v>
      </c>
      <c r="J141" s="7">
        <f t="shared" si="21"/>
        <v>0.62347222222222221</v>
      </c>
      <c r="K141" s="8"/>
      <c r="Q141" s="8"/>
      <c r="S141" s="8"/>
    </row>
    <row r="142" spans="1:19" ht="31.35" customHeight="1" x14ac:dyDescent="0.2">
      <c r="A142" s="8">
        <f>A141+0.5</f>
        <v>97.94</v>
      </c>
      <c r="B142" s="8">
        <f>-(A142-$K$7)</f>
        <v>101.46000000000001</v>
      </c>
      <c r="D142" s="8"/>
      <c r="E142" s="5" t="s">
        <v>151</v>
      </c>
      <c r="F142" s="5" t="s">
        <v>11</v>
      </c>
      <c r="G142" s="6"/>
      <c r="H142" s="7">
        <f t="shared" si="31"/>
        <v>0.63379198966408268</v>
      </c>
      <c r="I142" s="7">
        <f t="shared" si="32"/>
        <v>0.62957407407407406</v>
      </c>
      <c r="J142" s="7">
        <f t="shared" si="21"/>
        <v>0.62390625</v>
      </c>
      <c r="K142" s="8"/>
      <c r="Q142" s="8"/>
      <c r="S142" s="8"/>
    </row>
    <row r="143" spans="1:19" ht="31.35" customHeight="1" x14ac:dyDescent="0.2">
      <c r="A143" s="8">
        <f>A142+0.1</f>
        <v>98.039999999999992</v>
      </c>
      <c r="B143" s="8">
        <f t="shared" ref="B143:B159" si="33">-(A143-$K$7)</f>
        <v>101.36000000000001</v>
      </c>
      <c r="D143" s="8"/>
      <c r="E143" s="5" t="s">
        <v>150</v>
      </c>
      <c r="F143" s="5" t="s">
        <v>11</v>
      </c>
      <c r="G143" s="6"/>
      <c r="H143" s="7">
        <f t="shared" si="31"/>
        <v>0.63388888888888884</v>
      </c>
      <c r="I143" s="7">
        <f t="shared" si="32"/>
        <v>0.6296666666666666</v>
      </c>
      <c r="J143" s="7">
        <f t="shared" si="21"/>
        <v>0.62399305555555551</v>
      </c>
      <c r="K143" s="8"/>
      <c r="Q143" s="8"/>
      <c r="S143" s="8"/>
    </row>
    <row r="144" spans="1:19" ht="31.35" customHeight="1" x14ac:dyDescent="0.2">
      <c r="A144" s="25" t="s">
        <v>134</v>
      </c>
      <c r="B144" s="25"/>
      <c r="C144" s="25"/>
      <c r="D144" s="25"/>
      <c r="E144" s="25"/>
      <c r="F144" s="25"/>
      <c r="G144" s="25"/>
      <c r="H144" s="25"/>
      <c r="I144" s="25"/>
      <c r="J144" s="25"/>
      <c r="K144" s="8"/>
      <c r="Q144" s="8"/>
      <c r="S144" s="8"/>
    </row>
    <row r="145" spans="1:19" ht="31.35" customHeight="1" x14ac:dyDescent="0.2">
      <c r="A145" s="8">
        <f>A143+1</f>
        <v>99.039999999999992</v>
      </c>
      <c r="B145" s="8">
        <f t="shared" si="33"/>
        <v>100.36000000000001</v>
      </c>
      <c r="D145" s="8"/>
      <c r="E145" s="5" t="s">
        <v>151</v>
      </c>
      <c r="F145" s="5"/>
      <c r="G145" s="6"/>
      <c r="H145" s="7">
        <f t="shared" si="31"/>
        <v>0.63485788113695085</v>
      </c>
      <c r="I145" s="7">
        <f t="shared" si="32"/>
        <v>0.63059259259259259</v>
      </c>
      <c r="J145" s="7">
        <f t="shared" si="21"/>
        <v>0.62486111111111109</v>
      </c>
      <c r="K145" s="8"/>
      <c r="Q145" s="8"/>
      <c r="S145" s="8"/>
    </row>
    <row r="146" spans="1:19" ht="31.35" customHeight="1" x14ac:dyDescent="0.2">
      <c r="A146" s="8">
        <f>A145+0.4</f>
        <v>99.44</v>
      </c>
      <c r="B146" s="8">
        <f t="shared" si="33"/>
        <v>99.960000000000008</v>
      </c>
      <c r="D146" s="8"/>
      <c r="E146" s="5" t="s">
        <v>132</v>
      </c>
      <c r="F146" s="5"/>
      <c r="G146" s="6"/>
      <c r="H146" s="7">
        <f t="shared" si="31"/>
        <v>0.6352454780361757</v>
      </c>
      <c r="I146" s="7">
        <f t="shared" si="32"/>
        <v>0.63096296296296295</v>
      </c>
      <c r="J146" s="7">
        <f t="shared" si="21"/>
        <v>0.62520833333333337</v>
      </c>
      <c r="K146" s="8"/>
      <c r="Q146" s="8"/>
      <c r="S146" s="8"/>
    </row>
    <row r="147" spans="1:19" ht="31.35" customHeight="1" x14ac:dyDescent="0.2">
      <c r="A147" s="8">
        <f>A146+1.1</f>
        <v>100.53999999999999</v>
      </c>
      <c r="B147" s="8">
        <f t="shared" si="33"/>
        <v>98.860000000000014</v>
      </c>
      <c r="D147" s="8"/>
      <c r="E147" s="5" t="s">
        <v>133</v>
      </c>
      <c r="F147" s="5"/>
      <c r="G147" s="6"/>
      <c r="H147" s="7">
        <f t="shared" si="31"/>
        <v>0.63631136950904399</v>
      </c>
      <c r="I147" s="7">
        <f t="shared" si="32"/>
        <v>0.63198148148148148</v>
      </c>
      <c r="J147" s="7">
        <f t="shared" si="21"/>
        <v>0.62616319444444446</v>
      </c>
      <c r="K147" s="8"/>
      <c r="Q147" s="8"/>
      <c r="S147" s="8"/>
    </row>
    <row r="148" spans="1:19" ht="31.35" customHeight="1" x14ac:dyDescent="0.2">
      <c r="A148" s="8">
        <f>A147+0.7</f>
        <v>101.24</v>
      </c>
      <c r="B148" s="8">
        <f t="shared" ref="B148:B151" si="34">-(A148-$K$7)</f>
        <v>98.160000000000011</v>
      </c>
      <c r="D148" s="8"/>
      <c r="E148" s="5" t="s">
        <v>236</v>
      </c>
      <c r="F148" s="5"/>
      <c r="G148" s="6"/>
      <c r="H148" s="7">
        <f t="shared" si="31"/>
        <v>0.63698966408268731</v>
      </c>
      <c r="I148" s="7">
        <f t="shared" si="32"/>
        <v>0.63262962962962954</v>
      </c>
      <c r="J148" s="7">
        <f t="shared" si="21"/>
        <v>0.62677083333333339</v>
      </c>
      <c r="K148" s="8"/>
      <c r="Q148" s="8"/>
      <c r="S148" s="8"/>
    </row>
    <row r="149" spans="1:19" ht="31.35" customHeight="1" x14ac:dyDescent="0.2">
      <c r="A149" s="8">
        <f>A148+0.3</f>
        <v>101.53999999999999</v>
      </c>
      <c r="B149" s="8">
        <f t="shared" si="34"/>
        <v>97.860000000000014</v>
      </c>
      <c r="D149" s="8"/>
      <c r="E149" s="5" t="s">
        <v>229</v>
      </c>
      <c r="F149" s="5"/>
      <c r="G149" s="6"/>
      <c r="H149" s="7">
        <f t="shared" si="31"/>
        <v>0.63728036175710601</v>
      </c>
      <c r="I149" s="7">
        <f t="shared" si="32"/>
        <v>0.63290740740740736</v>
      </c>
      <c r="J149" s="7">
        <f t="shared" si="21"/>
        <v>0.62703125000000004</v>
      </c>
      <c r="K149" s="8"/>
      <c r="Q149" s="8"/>
      <c r="S149" s="8"/>
    </row>
    <row r="150" spans="1:19" ht="31.35" customHeight="1" x14ac:dyDescent="0.2">
      <c r="A150" s="8">
        <f>A149+0.1</f>
        <v>101.63999999999999</v>
      </c>
      <c r="B150" s="8">
        <f t="shared" si="34"/>
        <v>97.760000000000019</v>
      </c>
      <c r="D150" s="8"/>
      <c r="E150" s="5" t="s">
        <v>225</v>
      </c>
      <c r="F150" s="5"/>
      <c r="G150" s="6"/>
      <c r="H150" s="7">
        <f t="shared" si="31"/>
        <v>0.63737726098191216</v>
      </c>
      <c r="I150" s="7">
        <f t="shared" si="32"/>
        <v>0.63300000000000001</v>
      </c>
      <c r="J150" s="7">
        <f t="shared" si="21"/>
        <v>0.62711805555555555</v>
      </c>
      <c r="K150" s="8"/>
      <c r="Q150" s="8"/>
      <c r="S150" s="8"/>
    </row>
    <row r="151" spans="1:19" ht="31.35" customHeight="1" x14ac:dyDescent="0.2">
      <c r="A151" s="8">
        <f>A150+0.1</f>
        <v>101.73999999999998</v>
      </c>
      <c r="B151" s="8">
        <f t="shared" si="34"/>
        <v>97.660000000000025</v>
      </c>
      <c r="D151" s="8"/>
      <c r="E151" s="5" t="s">
        <v>135</v>
      </c>
      <c r="F151" s="5"/>
      <c r="G151" s="6"/>
      <c r="H151" s="7">
        <f t="shared" si="31"/>
        <v>0.63747416020671832</v>
      </c>
      <c r="I151" s="7">
        <f t="shared" si="32"/>
        <v>0.63309259259259254</v>
      </c>
      <c r="J151" s="7">
        <f t="shared" si="21"/>
        <v>0.62720486111111107</v>
      </c>
      <c r="K151" s="8"/>
      <c r="Q151" s="8"/>
      <c r="S151" s="8"/>
    </row>
    <row r="152" spans="1:19" ht="31.35" customHeight="1" x14ac:dyDescent="0.2">
      <c r="A152" s="25" t="s">
        <v>169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8"/>
      <c r="Q152" s="8"/>
    </row>
    <row r="153" spans="1:19" ht="31.35" customHeight="1" x14ac:dyDescent="0.2">
      <c r="A153" s="8">
        <f>A151+2.3</f>
        <v>104.03999999999998</v>
      </c>
      <c r="B153" s="8">
        <f t="shared" si="33"/>
        <v>95.360000000000028</v>
      </c>
      <c r="D153" s="8"/>
      <c r="E153" s="5" t="s">
        <v>136</v>
      </c>
      <c r="F153" s="5"/>
      <c r="G153" s="6"/>
      <c r="H153" s="7">
        <f t="shared" si="31"/>
        <v>0.63970284237726094</v>
      </c>
      <c r="I153" s="7">
        <f t="shared" ref="I153:I158" si="35">IF($A153&lt;&gt;"",((($A153/I$4)*3600)+3600*HOUR($O$11)+60*MINUTE($O$11)+SECOND($O$11))/86400,"")</f>
        <v>0.63522222222222224</v>
      </c>
      <c r="J153" s="7">
        <f t="shared" ref="J153:J216" si="36">IF($A153&lt;&gt;"",((($A153/J$4)*3600)+3600*HOUR($O$9)+60*MINUTE($O$9)+SECOND($O$9))/86400,"")</f>
        <v>0.62920138888888888</v>
      </c>
      <c r="K153" s="8"/>
      <c r="Q153" s="8"/>
      <c r="S153" s="8"/>
    </row>
    <row r="154" spans="1:19" ht="31.35" customHeight="1" x14ac:dyDescent="0.2">
      <c r="A154" s="8">
        <f>A153+0.3</f>
        <v>104.33999999999997</v>
      </c>
      <c r="B154" s="8">
        <f t="shared" si="33"/>
        <v>95.060000000000031</v>
      </c>
      <c r="E154" s="5" t="s">
        <v>137</v>
      </c>
      <c r="F154" s="5"/>
      <c r="G154" s="6"/>
      <c r="H154" s="7">
        <f t="shared" si="31"/>
        <v>0.63999354005167952</v>
      </c>
      <c r="I154" s="7">
        <f t="shared" si="35"/>
        <v>0.63549999999999995</v>
      </c>
      <c r="J154" s="7">
        <f t="shared" si="36"/>
        <v>0.62946180555555553</v>
      </c>
      <c r="K154" s="8"/>
      <c r="Q154" s="8"/>
      <c r="S154" s="8"/>
    </row>
    <row r="155" spans="1:19" ht="31.35" customHeight="1" x14ac:dyDescent="0.2">
      <c r="A155" s="8">
        <f>A154+0.8</f>
        <v>105.13999999999997</v>
      </c>
      <c r="B155" s="8">
        <f t="shared" si="33"/>
        <v>94.260000000000034</v>
      </c>
      <c r="D155" s="8"/>
      <c r="E155" s="5" t="s">
        <v>138</v>
      </c>
      <c r="F155" s="5" t="s">
        <v>11</v>
      </c>
      <c r="G155" s="6"/>
      <c r="H155" s="7">
        <f t="shared" si="31"/>
        <v>0.64076873385012922</v>
      </c>
      <c r="I155" s="7">
        <f t="shared" si="35"/>
        <v>0.63624074074074066</v>
      </c>
      <c r="J155" s="7">
        <f t="shared" si="36"/>
        <v>0.63015624999999997</v>
      </c>
      <c r="K155" s="8"/>
      <c r="Q155" s="8"/>
      <c r="S155" s="8"/>
    </row>
    <row r="156" spans="1:19" ht="31.35" customHeight="1" x14ac:dyDescent="0.2">
      <c r="A156" s="8">
        <f>A155+1.5</f>
        <v>106.63999999999997</v>
      </c>
      <c r="B156" s="8">
        <f t="shared" si="33"/>
        <v>92.760000000000034</v>
      </c>
      <c r="E156" s="5" t="s">
        <v>138</v>
      </c>
      <c r="F156" s="5"/>
      <c r="G156" s="6"/>
      <c r="H156" s="7">
        <f t="shared" si="31"/>
        <v>0.64222222222222225</v>
      </c>
      <c r="I156" s="7">
        <f t="shared" si="35"/>
        <v>0.63762962962962955</v>
      </c>
      <c r="J156" s="7">
        <f t="shared" si="36"/>
        <v>0.63145833333333334</v>
      </c>
      <c r="K156" s="8"/>
      <c r="Q156" s="8"/>
      <c r="S156" s="8"/>
    </row>
    <row r="157" spans="1:19" ht="31.35" customHeight="1" x14ac:dyDescent="0.2">
      <c r="A157" s="8">
        <f>A156+0.07</f>
        <v>106.70999999999997</v>
      </c>
      <c r="B157" s="8">
        <f t="shared" si="33"/>
        <v>92.69000000000004</v>
      </c>
      <c r="D157" s="8"/>
      <c r="E157" s="5" t="s">
        <v>138</v>
      </c>
      <c r="F157" s="5"/>
      <c r="G157" s="6"/>
      <c r="H157" s="7">
        <f t="shared" ref="H157:H163" si="37">IF($A157&lt;&gt;"",((($A157/H$4)*3600)+3600*HOUR($O$9)+60*MINUTE($O$9)+SECOND($O$9))/86400,"")</f>
        <v>0.64229005167958653</v>
      </c>
      <c r="I157" s="7">
        <f t="shared" si="35"/>
        <v>0.63769444444444434</v>
      </c>
      <c r="J157" s="7">
        <f t="shared" si="36"/>
        <v>0.63151909722222221</v>
      </c>
      <c r="K157" s="8"/>
      <c r="Q157" s="8"/>
      <c r="S157" s="8"/>
    </row>
    <row r="158" spans="1:19" ht="31.35" customHeight="1" x14ac:dyDescent="0.2">
      <c r="A158" s="8">
        <f>A157+0.8</f>
        <v>107.50999999999996</v>
      </c>
      <c r="B158" s="8">
        <f t="shared" si="33"/>
        <v>91.890000000000043</v>
      </c>
      <c r="D158" s="8"/>
      <c r="E158" s="5" t="s">
        <v>139</v>
      </c>
      <c r="F158" s="5"/>
      <c r="G158" s="6"/>
      <c r="H158" s="7">
        <f t="shared" si="37"/>
        <v>0.64306524547803612</v>
      </c>
      <c r="I158" s="7">
        <f t="shared" si="35"/>
        <v>0.63843518518518516</v>
      </c>
      <c r="J158" s="7">
        <f t="shared" si="36"/>
        <v>0.63221354166666666</v>
      </c>
      <c r="K158" s="8"/>
      <c r="Q158" s="8"/>
      <c r="S158" s="8"/>
    </row>
    <row r="159" spans="1:19" ht="31.35" customHeight="1" x14ac:dyDescent="0.2">
      <c r="A159" s="8">
        <f>A158+0.5</f>
        <v>108.00999999999996</v>
      </c>
      <c r="B159" s="8">
        <f t="shared" si="33"/>
        <v>91.390000000000043</v>
      </c>
      <c r="D159" s="8"/>
      <c r="E159" s="5" t="s">
        <v>41</v>
      </c>
      <c r="F159" s="5"/>
      <c r="G159" s="6"/>
      <c r="H159" s="7">
        <f t="shared" si="37"/>
        <v>0.64354974160206713</v>
      </c>
      <c r="I159" s="7">
        <f t="shared" ref="I159" si="38">IF($A159&lt;&gt;"",((($A159/I$4)*3600)+3600*HOUR($O$11)+60*MINUTE($O$11)+SECOND($O$11))/86400,"")</f>
        <v>0.63889814814814805</v>
      </c>
      <c r="J159" s="7">
        <f t="shared" si="36"/>
        <v>0.63264756944444445</v>
      </c>
      <c r="K159" s="8"/>
      <c r="Q159" s="8"/>
      <c r="S159" s="8"/>
    </row>
    <row r="160" spans="1:19" ht="31.35" customHeight="1" x14ac:dyDescent="0.2">
      <c r="A160" s="25" t="s">
        <v>140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8"/>
      <c r="Q160" s="8"/>
      <c r="S160" s="8"/>
    </row>
    <row r="161" spans="1:19" ht="31.35" customHeight="1" x14ac:dyDescent="0.2">
      <c r="A161" s="24" t="s">
        <v>226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8"/>
      <c r="Q161" s="8"/>
      <c r="S161" s="8"/>
    </row>
    <row r="162" spans="1:19" ht="31.35" customHeight="1" x14ac:dyDescent="0.2">
      <c r="A162" s="8">
        <f>A159+4.4</f>
        <v>112.40999999999997</v>
      </c>
      <c r="B162" s="8">
        <f t="shared" si="30"/>
        <v>86.990000000000038</v>
      </c>
      <c r="D162" s="8"/>
      <c r="E162" s="5" t="s">
        <v>41</v>
      </c>
      <c r="F162" s="5"/>
      <c r="G162" s="6"/>
      <c r="H162" s="7">
        <f t="shared" si="37"/>
        <v>0.64781330749353994</v>
      </c>
      <c r="I162" s="7">
        <f t="shared" ref="I162:I189" si="39">IF($A162&lt;&gt;"",((($A162/I$4)*3600)+3600*HOUR($O$11)+60*MINUTE($O$11)+SECOND($O$11))/86400,"")</f>
        <v>0.64297222222222217</v>
      </c>
      <c r="J162" s="7">
        <f t="shared" si="36"/>
        <v>0.63646701388888893</v>
      </c>
      <c r="K162" s="8"/>
      <c r="Q162" s="8"/>
      <c r="S162" s="8"/>
    </row>
    <row r="163" spans="1:19" ht="31.35" customHeight="1" x14ac:dyDescent="0.2">
      <c r="A163" s="8">
        <f>A162+0.5</f>
        <v>112.90999999999997</v>
      </c>
      <c r="B163" s="8">
        <f t="shared" si="30"/>
        <v>86.490000000000038</v>
      </c>
      <c r="D163" s="8"/>
      <c r="E163" s="5" t="s">
        <v>141</v>
      </c>
      <c r="F163" s="5"/>
      <c r="G163" s="6"/>
      <c r="H163" s="7">
        <f t="shared" si="37"/>
        <v>0.64829780361757106</v>
      </c>
      <c r="I163" s="7">
        <f t="shared" si="39"/>
        <v>0.64343518518518517</v>
      </c>
      <c r="J163" s="7">
        <f t="shared" si="36"/>
        <v>0.63690104166666661</v>
      </c>
      <c r="K163" s="8"/>
      <c r="Q163" s="8"/>
      <c r="S163" s="8"/>
    </row>
    <row r="164" spans="1:19" ht="31.35" customHeight="1" x14ac:dyDescent="0.2">
      <c r="A164" s="8">
        <f>A163+0.36</f>
        <v>113.26999999999997</v>
      </c>
      <c r="B164" s="8">
        <f t="shared" si="30"/>
        <v>86.130000000000038</v>
      </c>
      <c r="D164" s="8"/>
      <c r="E164" s="5" t="s">
        <v>141</v>
      </c>
      <c r="F164" s="5"/>
      <c r="G164" s="6"/>
      <c r="H164" s="7">
        <f t="shared" ref="H164:H189" si="40">IF($A164&lt;&gt;"",((($A164/H$4)*3600)+3600*HOUR($O$9)+60*MINUTE($O$9)+SECOND($O$9))/86400,"")</f>
        <v>0.64864664082687329</v>
      </c>
      <c r="I164" s="7">
        <f t="shared" si="39"/>
        <v>0.64376851851851846</v>
      </c>
      <c r="J164" s="7">
        <f t="shared" si="36"/>
        <v>0.63721354166666666</v>
      </c>
      <c r="K164" s="8"/>
      <c r="Q164" s="8"/>
      <c r="S164" s="8"/>
    </row>
    <row r="165" spans="1:19" ht="31.35" customHeight="1" x14ac:dyDescent="0.2">
      <c r="A165" s="8">
        <f>A164+0.7</f>
        <v>113.96999999999997</v>
      </c>
      <c r="B165" s="8">
        <f t="shared" si="30"/>
        <v>85.430000000000035</v>
      </c>
      <c r="D165" s="8"/>
      <c r="E165" s="5" t="s">
        <v>142</v>
      </c>
      <c r="F165" s="5"/>
      <c r="G165" s="6"/>
      <c r="H165" s="7">
        <f t="shared" si="40"/>
        <v>0.64932493540051672</v>
      </c>
      <c r="I165" s="7">
        <f t="shared" si="39"/>
        <v>0.64441666666666664</v>
      </c>
      <c r="J165" s="7">
        <f t="shared" si="36"/>
        <v>0.63782118055555559</v>
      </c>
      <c r="K165" s="8"/>
      <c r="Q165" s="8"/>
      <c r="S165" s="8"/>
    </row>
    <row r="166" spans="1:19" ht="31.35" customHeight="1" x14ac:dyDescent="0.2">
      <c r="A166" s="8">
        <f>A165+0.1</f>
        <v>114.06999999999996</v>
      </c>
      <c r="B166" s="8">
        <f t="shared" si="30"/>
        <v>85.330000000000041</v>
      </c>
      <c r="D166" s="8"/>
      <c r="E166" s="5" t="s">
        <v>142</v>
      </c>
      <c r="F166" s="5"/>
      <c r="G166" s="6"/>
      <c r="H166" s="7">
        <f t="shared" si="40"/>
        <v>0.64942183462532299</v>
      </c>
      <c r="I166" s="7">
        <f t="shared" si="39"/>
        <v>0.64450925925925928</v>
      </c>
      <c r="J166" s="7">
        <f t="shared" si="36"/>
        <v>0.6379079861111111</v>
      </c>
      <c r="K166" s="8"/>
      <c r="Q166" s="8"/>
      <c r="S166" s="8"/>
    </row>
    <row r="167" spans="1:19" ht="31.35" customHeight="1" x14ac:dyDescent="0.2">
      <c r="A167" s="25" t="s">
        <v>143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8"/>
      <c r="Q167" s="8"/>
      <c r="S167" s="8"/>
    </row>
    <row r="168" spans="1:19" ht="31.35" customHeight="1" x14ac:dyDescent="0.2">
      <c r="A168" s="8">
        <f>A166+0.54</f>
        <v>114.60999999999997</v>
      </c>
      <c r="B168" s="8">
        <f t="shared" si="30"/>
        <v>84.790000000000035</v>
      </c>
      <c r="E168" s="5" t="s">
        <v>142</v>
      </c>
      <c r="F168" s="5"/>
      <c r="G168" s="6"/>
      <c r="H168" s="7">
        <f t="shared" si="40"/>
        <v>0.64994509043927651</v>
      </c>
      <c r="I168" s="7">
        <f t="shared" si="39"/>
        <v>0.64500925925925923</v>
      </c>
      <c r="J168" s="7">
        <f t="shared" si="36"/>
        <v>0.63837673611111112</v>
      </c>
      <c r="K168" s="8"/>
      <c r="Q168" s="8"/>
      <c r="S168" s="8"/>
    </row>
    <row r="169" spans="1:19" ht="31.35" customHeight="1" x14ac:dyDescent="0.2">
      <c r="A169" s="8">
        <f>A168+0.2</f>
        <v>114.80999999999997</v>
      </c>
      <c r="B169" s="8">
        <f t="shared" si="30"/>
        <v>84.590000000000032</v>
      </c>
      <c r="E169" s="5" t="s">
        <v>214</v>
      </c>
      <c r="F169" s="5"/>
      <c r="G169" s="6"/>
      <c r="H169" s="7">
        <f t="shared" si="40"/>
        <v>0.65013888888888893</v>
      </c>
      <c r="I169" s="7">
        <f t="shared" si="39"/>
        <v>0.6451944444444444</v>
      </c>
      <c r="J169" s="7">
        <f t="shared" si="36"/>
        <v>0.63855034722222226</v>
      </c>
      <c r="K169" s="8"/>
      <c r="Q169" s="8"/>
      <c r="S169" s="8"/>
    </row>
    <row r="170" spans="1:19" ht="31.35" customHeight="1" x14ac:dyDescent="0.2">
      <c r="A170" s="25" t="s">
        <v>88</v>
      </c>
      <c r="B170" s="25"/>
      <c r="C170" s="25"/>
      <c r="D170" s="25"/>
      <c r="E170" s="25"/>
      <c r="F170" s="25"/>
      <c r="G170" s="25"/>
      <c r="H170" s="25"/>
      <c r="I170" s="25"/>
      <c r="J170" s="25"/>
      <c r="K170" s="8"/>
      <c r="Q170" s="8"/>
      <c r="S170" s="8"/>
    </row>
    <row r="171" spans="1:19" ht="31.35" customHeight="1" x14ac:dyDescent="0.2">
      <c r="A171" s="8">
        <f>A169+1</f>
        <v>115.80999999999997</v>
      </c>
      <c r="B171" s="8">
        <f t="shared" si="30"/>
        <v>83.590000000000032</v>
      </c>
      <c r="E171" s="5" t="s">
        <v>144</v>
      </c>
      <c r="F171" s="5"/>
      <c r="G171" s="6"/>
      <c r="H171" s="7">
        <f t="shared" si="40"/>
        <v>0.65110788113695095</v>
      </c>
      <c r="I171" s="7">
        <f t="shared" si="39"/>
        <v>0.6461203703703704</v>
      </c>
      <c r="J171" s="7">
        <f t="shared" si="36"/>
        <v>0.63941840277777773</v>
      </c>
      <c r="K171" s="8"/>
      <c r="Q171" s="8"/>
      <c r="S171" s="8"/>
    </row>
    <row r="172" spans="1:19" ht="31.35" customHeight="1" x14ac:dyDescent="0.2">
      <c r="A172" s="8">
        <f>A171+0.4</f>
        <v>116.20999999999998</v>
      </c>
      <c r="B172" s="8">
        <f t="shared" si="30"/>
        <v>83.190000000000026</v>
      </c>
      <c r="E172" s="5" t="s">
        <v>41</v>
      </c>
      <c r="F172" s="5"/>
      <c r="G172" s="6"/>
      <c r="H172" s="7">
        <f t="shared" si="40"/>
        <v>0.65149547803617569</v>
      </c>
      <c r="I172" s="7">
        <f t="shared" si="39"/>
        <v>0.64649074074074075</v>
      </c>
      <c r="J172" s="7">
        <f t="shared" si="36"/>
        <v>0.639765625</v>
      </c>
      <c r="K172" s="8"/>
      <c r="Q172" s="8"/>
      <c r="S172" s="8"/>
    </row>
    <row r="173" spans="1:19" ht="31.35" customHeight="1" x14ac:dyDescent="0.2">
      <c r="A173" s="25" t="s">
        <v>50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8"/>
      <c r="Q173" s="8"/>
      <c r="S173" s="8"/>
    </row>
    <row r="174" spans="1:19" ht="31.35" customHeight="1" x14ac:dyDescent="0.2">
      <c r="A174" s="8">
        <f>A172+2.6</f>
        <v>118.80999999999997</v>
      </c>
      <c r="B174" s="8">
        <f t="shared" si="30"/>
        <v>80.590000000000032</v>
      </c>
      <c r="E174" s="5" t="s">
        <v>157</v>
      </c>
      <c r="F174" s="5"/>
      <c r="G174" s="6"/>
      <c r="H174" s="7">
        <f t="shared" si="40"/>
        <v>0.65401485788113689</v>
      </c>
      <c r="I174" s="7">
        <f t="shared" si="39"/>
        <v>0.64889814814814806</v>
      </c>
      <c r="J174" s="7">
        <f t="shared" si="36"/>
        <v>0.64202256944444447</v>
      </c>
      <c r="K174" s="8"/>
      <c r="Q174" s="8"/>
      <c r="S174" s="8"/>
    </row>
    <row r="175" spans="1:19" ht="31.35" customHeight="1" x14ac:dyDescent="0.2">
      <c r="A175" s="8">
        <f>A174+0.5</f>
        <v>119.30999999999997</v>
      </c>
      <c r="B175" s="8">
        <f t="shared" si="30"/>
        <v>80.090000000000032</v>
      </c>
      <c r="D175" s="8"/>
      <c r="E175" s="5" t="s">
        <v>41</v>
      </c>
      <c r="F175" s="5"/>
      <c r="G175" s="6"/>
      <c r="H175" s="7">
        <f t="shared" si="40"/>
        <v>0.65449935400516801</v>
      </c>
      <c r="I175" s="7">
        <f t="shared" si="39"/>
        <v>0.64936111111111106</v>
      </c>
      <c r="J175" s="7">
        <f t="shared" si="36"/>
        <v>0.64245659722222226</v>
      </c>
      <c r="K175" s="8"/>
      <c r="Q175" s="8"/>
      <c r="S175" s="8"/>
    </row>
    <row r="176" spans="1:19" ht="31.35" customHeight="1" x14ac:dyDescent="0.2">
      <c r="A176" s="8">
        <f>A175+1.1</f>
        <v>120.40999999999997</v>
      </c>
      <c r="B176" s="8">
        <f t="shared" si="30"/>
        <v>78.990000000000038</v>
      </c>
      <c r="D176" s="8"/>
      <c r="E176" s="5" t="s">
        <v>58</v>
      </c>
      <c r="F176" s="5"/>
      <c r="G176" s="6"/>
      <c r="H176" s="7">
        <f t="shared" si="40"/>
        <v>0.65556524547803607</v>
      </c>
      <c r="I176" s="7">
        <f t="shared" si="39"/>
        <v>0.65037962962962959</v>
      </c>
      <c r="J176" s="7">
        <f t="shared" si="36"/>
        <v>0.64341145833333335</v>
      </c>
      <c r="K176" s="8"/>
      <c r="Q176" s="8"/>
      <c r="S176" s="8"/>
    </row>
    <row r="177" spans="1:19" ht="31.35" customHeight="1" x14ac:dyDescent="0.2">
      <c r="A177" s="8">
        <f>A176+0.2</f>
        <v>120.60999999999997</v>
      </c>
      <c r="B177" s="8">
        <f t="shared" si="30"/>
        <v>78.790000000000035</v>
      </c>
      <c r="D177" s="8"/>
      <c r="E177" s="5" t="s">
        <v>52</v>
      </c>
      <c r="F177" s="5"/>
      <c r="G177" s="6"/>
      <c r="H177" s="7">
        <f t="shared" si="40"/>
        <v>0.6557590439276485</v>
      </c>
      <c r="I177" s="7">
        <f t="shared" si="39"/>
        <v>0.65056481481481476</v>
      </c>
      <c r="J177" s="7">
        <f t="shared" si="36"/>
        <v>0.64358506944444449</v>
      </c>
      <c r="K177" s="8"/>
      <c r="Q177" s="8"/>
      <c r="S177" s="8"/>
    </row>
    <row r="178" spans="1:19" ht="31.35" customHeight="1" x14ac:dyDescent="0.2">
      <c r="A178" s="8">
        <f>A177+0.3</f>
        <v>120.90999999999997</v>
      </c>
      <c r="B178" s="8">
        <f t="shared" si="30"/>
        <v>78.490000000000038</v>
      </c>
      <c r="D178" s="8"/>
      <c r="E178" s="5" t="s">
        <v>59</v>
      </c>
      <c r="F178" s="5"/>
      <c r="G178" s="6"/>
      <c r="H178" s="7">
        <f t="shared" si="40"/>
        <v>0.65604974160206719</v>
      </c>
      <c r="I178" s="7">
        <f t="shared" si="39"/>
        <v>0.65084259259259258</v>
      </c>
      <c r="J178" s="7">
        <f t="shared" si="36"/>
        <v>0.64384548611111114</v>
      </c>
      <c r="K178" s="8"/>
      <c r="Q178" s="8"/>
      <c r="S178" s="8"/>
    </row>
    <row r="179" spans="1:19" ht="31.35" customHeight="1" x14ac:dyDescent="0.2">
      <c r="A179" s="8">
        <f>A178+0.3</f>
        <v>121.20999999999997</v>
      </c>
      <c r="B179" s="8">
        <f t="shared" si="30"/>
        <v>78.19000000000004</v>
      </c>
      <c r="D179" s="8"/>
      <c r="E179" s="5" t="s">
        <v>60</v>
      </c>
      <c r="F179" s="5"/>
      <c r="G179" s="6"/>
      <c r="H179" s="7">
        <f t="shared" si="40"/>
        <v>0.65634043927648578</v>
      </c>
      <c r="I179" s="7">
        <f t="shared" si="39"/>
        <v>0.65112037037037029</v>
      </c>
      <c r="J179" s="7">
        <f t="shared" si="36"/>
        <v>0.64410590277777779</v>
      </c>
      <c r="K179" s="8"/>
      <c r="Q179" s="8"/>
      <c r="S179" s="8"/>
    </row>
    <row r="180" spans="1:19" ht="31.35" customHeight="1" x14ac:dyDescent="0.2">
      <c r="A180" s="8">
        <f>A179+0.6</f>
        <v>121.80999999999996</v>
      </c>
      <c r="B180" s="8">
        <f t="shared" si="30"/>
        <v>77.590000000000046</v>
      </c>
      <c r="E180" s="5" t="s">
        <v>61</v>
      </c>
      <c r="F180" s="5"/>
      <c r="G180" s="6"/>
      <c r="H180" s="7">
        <f t="shared" si="40"/>
        <v>0.65692183462532294</v>
      </c>
      <c r="I180" s="7">
        <f t="shared" si="39"/>
        <v>0.65167592592592583</v>
      </c>
      <c r="J180" s="7">
        <f t="shared" si="36"/>
        <v>0.6446267361111111</v>
      </c>
      <c r="K180" s="8"/>
      <c r="Q180" s="8"/>
      <c r="S180" s="8"/>
    </row>
    <row r="181" spans="1:19" ht="31.35" customHeight="1" x14ac:dyDescent="0.2">
      <c r="A181" s="8">
        <f>A180+0.2</f>
        <v>122.00999999999996</v>
      </c>
      <c r="B181" s="8">
        <f t="shared" si="30"/>
        <v>77.390000000000043</v>
      </c>
      <c r="E181" s="5" t="s">
        <v>67</v>
      </c>
      <c r="F181" s="5"/>
      <c r="G181" s="6"/>
      <c r="H181" s="7">
        <f t="shared" si="40"/>
        <v>0.65711563307493537</v>
      </c>
      <c r="I181" s="7">
        <f t="shared" si="39"/>
        <v>0.65186111111111111</v>
      </c>
      <c r="J181" s="7">
        <f t="shared" si="36"/>
        <v>0.64480034722222224</v>
      </c>
      <c r="K181" s="8"/>
      <c r="Q181" s="8"/>
      <c r="S181" s="8"/>
    </row>
    <row r="182" spans="1:19" ht="31.35" customHeight="1" x14ac:dyDescent="0.2">
      <c r="A182" s="8">
        <f>A181+0.1</f>
        <v>122.10999999999996</v>
      </c>
      <c r="B182" s="8">
        <f t="shared" si="30"/>
        <v>77.290000000000049</v>
      </c>
      <c r="E182" s="5" t="s">
        <v>62</v>
      </c>
      <c r="F182" s="5"/>
      <c r="G182" s="6"/>
      <c r="H182" s="7">
        <f t="shared" si="40"/>
        <v>0.65721253229974153</v>
      </c>
      <c r="I182" s="7">
        <f t="shared" si="39"/>
        <v>0.65195370370370365</v>
      </c>
      <c r="J182" s="7">
        <f t="shared" si="36"/>
        <v>0.64488715277777775</v>
      </c>
      <c r="K182" s="8"/>
      <c r="Q182" s="8"/>
      <c r="S182" s="8"/>
    </row>
    <row r="183" spans="1:19" ht="31.35" customHeight="1" x14ac:dyDescent="0.2">
      <c r="A183" s="8">
        <f>A182+0.3</f>
        <v>122.40999999999995</v>
      </c>
      <c r="B183" s="8">
        <f t="shared" si="30"/>
        <v>76.990000000000052</v>
      </c>
      <c r="E183" s="5" t="s">
        <v>60</v>
      </c>
      <c r="F183" s="5"/>
      <c r="G183" s="6"/>
      <c r="H183" s="7">
        <f t="shared" si="40"/>
        <v>0.65750322997416011</v>
      </c>
      <c r="I183" s="7">
        <f t="shared" si="39"/>
        <v>0.65223148148148147</v>
      </c>
      <c r="J183" s="7">
        <f t="shared" si="36"/>
        <v>0.6451475694444444</v>
      </c>
      <c r="K183" s="8"/>
      <c r="Q183" s="8"/>
      <c r="S183" s="8"/>
    </row>
    <row r="184" spans="1:19" ht="31.35" customHeight="1" x14ac:dyDescent="0.2">
      <c r="A184" s="8">
        <f>A183+0</f>
        <v>122.40999999999995</v>
      </c>
      <c r="B184" s="8">
        <f t="shared" si="30"/>
        <v>76.990000000000052</v>
      </c>
      <c r="E184" s="5" t="s">
        <v>63</v>
      </c>
      <c r="F184" s="5"/>
      <c r="G184" s="6"/>
      <c r="H184" s="7">
        <f t="shared" si="40"/>
        <v>0.65750322997416011</v>
      </c>
      <c r="I184" s="7">
        <f t="shared" si="39"/>
        <v>0.65223148148148147</v>
      </c>
      <c r="J184" s="7">
        <f t="shared" si="36"/>
        <v>0.6451475694444444</v>
      </c>
      <c r="K184" s="8"/>
      <c r="Q184" s="8"/>
      <c r="S184" s="8"/>
    </row>
    <row r="185" spans="1:19" ht="31.35" customHeight="1" x14ac:dyDescent="0.2">
      <c r="A185" s="8">
        <f>A184+0.5</f>
        <v>122.90999999999995</v>
      </c>
      <c r="B185" s="8">
        <f t="shared" si="30"/>
        <v>76.490000000000052</v>
      </c>
      <c r="E185" s="5" t="s">
        <v>64</v>
      </c>
      <c r="F185" s="5"/>
      <c r="G185" s="6"/>
      <c r="H185" s="7">
        <f t="shared" si="40"/>
        <v>0.65798772609819123</v>
      </c>
      <c r="I185" s="7">
        <f t="shared" si="39"/>
        <v>0.65269444444444435</v>
      </c>
      <c r="J185" s="7">
        <f t="shared" si="36"/>
        <v>0.64558159722222219</v>
      </c>
      <c r="K185" s="8"/>
      <c r="Q185" s="8"/>
      <c r="S185" s="8"/>
    </row>
    <row r="186" spans="1:19" ht="31.35" customHeight="1" x14ac:dyDescent="0.2">
      <c r="A186" s="8">
        <f>A185+0.2</f>
        <v>123.10999999999996</v>
      </c>
      <c r="B186" s="8">
        <f t="shared" si="30"/>
        <v>76.290000000000049</v>
      </c>
      <c r="D186" s="8"/>
      <c r="E186" s="5" t="s">
        <v>215</v>
      </c>
      <c r="F186" s="5"/>
      <c r="G186" s="6"/>
      <c r="H186" s="7">
        <f t="shared" si="40"/>
        <v>0.65818152454780354</v>
      </c>
      <c r="I186" s="7">
        <f t="shared" si="39"/>
        <v>0.65287962962962953</v>
      </c>
      <c r="J186" s="7">
        <f t="shared" si="36"/>
        <v>0.64575520833333333</v>
      </c>
      <c r="K186" s="8"/>
      <c r="Q186" s="8"/>
      <c r="S186" s="8"/>
    </row>
    <row r="187" spans="1:19" ht="31.35" customHeight="1" x14ac:dyDescent="0.2">
      <c r="A187" s="8">
        <f>A186+1.5</f>
        <v>124.60999999999996</v>
      </c>
      <c r="B187" s="8">
        <f t="shared" si="30"/>
        <v>74.790000000000049</v>
      </c>
      <c r="D187" s="8"/>
      <c r="E187" s="5" t="s">
        <v>223</v>
      </c>
      <c r="F187" s="5"/>
      <c r="G187" s="6"/>
      <c r="H187" s="7">
        <f t="shared" si="40"/>
        <v>0.65963501291989668</v>
      </c>
      <c r="I187" s="7">
        <f t="shared" si="39"/>
        <v>0.65426851851851842</v>
      </c>
      <c r="J187" s="7">
        <f t="shared" si="36"/>
        <v>0.6470572916666667</v>
      </c>
      <c r="K187" s="8"/>
      <c r="Q187" s="8"/>
      <c r="S187" s="8"/>
    </row>
    <row r="188" spans="1:19" ht="31.35" customHeight="1" x14ac:dyDescent="0.2">
      <c r="A188" s="8">
        <f>A187+0.8</f>
        <v>125.40999999999995</v>
      </c>
      <c r="B188" s="8">
        <f t="shared" si="30"/>
        <v>73.990000000000052</v>
      </c>
      <c r="D188" s="8"/>
      <c r="E188" s="5" t="s">
        <v>145</v>
      </c>
      <c r="F188" s="5"/>
      <c r="G188" s="6"/>
      <c r="H188" s="7">
        <f t="shared" si="40"/>
        <v>0.66041020671834627</v>
      </c>
      <c r="I188" s="7">
        <f t="shared" si="39"/>
        <v>0.65500925925925924</v>
      </c>
      <c r="J188" s="7">
        <f t="shared" si="36"/>
        <v>0.64775173611111114</v>
      </c>
      <c r="K188" s="8"/>
      <c r="Q188" s="8"/>
      <c r="S188" s="8"/>
    </row>
    <row r="189" spans="1:19" ht="31.35" customHeight="1" x14ac:dyDescent="0.2">
      <c r="A189" s="8">
        <f>A188+1.1</f>
        <v>126.50999999999995</v>
      </c>
      <c r="B189" s="8">
        <f t="shared" si="30"/>
        <v>72.890000000000057</v>
      </c>
      <c r="E189" s="5" t="s">
        <v>60</v>
      </c>
      <c r="F189" s="5"/>
      <c r="G189" s="6"/>
      <c r="H189" s="7">
        <f t="shared" si="40"/>
        <v>0.66147609819121445</v>
      </c>
      <c r="I189" s="7">
        <f t="shared" si="39"/>
        <v>0.65602777777777777</v>
      </c>
      <c r="J189" s="7">
        <f t="shared" si="36"/>
        <v>0.64870659722222224</v>
      </c>
      <c r="K189" s="8"/>
      <c r="Q189" s="8"/>
      <c r="S189" s="8"/>
    </row>
    <row r="190" spans="1:19" ht="31.35" customHeight="1" x14ac:dyDescent="0.2">
      <c r="A190" s="26" t="s">
        <v>89</v>
      </c>
      <c r="B190" s="26"/>
      <c r="C190" s="26"/>
      <c r="D190" s="26"/>
      <c r="E190" s="26"/>
      <c r="F190" s="26"/>
      <c r="G190" s="26"/>
      <c r="H190" s="26"/>
      <c r="I190" s="26"/>
      <c r="J190" s="26"/>
      <c r="K190" s="8"/>
      <c r="Q190" s="8"/>
    </row>
    <row r="191" spans="1:19" ht="31.35" customHeight="1" x14ac:dyDescent="0.2">
      <c r="A191" s="23" t="s">
        <v>165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8"/>
      <c r="Q191" s="8"/>
      <c r="S191" s="8"/>
    </row>
    <row r="192" spans="1:19" ht="31.35" customHeight="1" x14ac:dyDescent="0.2">
      <c r="A192" s="8">
        <f>A189+2.1</f>
        <v>128.60999999999996</v>
      </c>
      <c r="B192" s="8">
        <f t="shared" ref="B192:B196" si="41">-(A192-$K$7)</f>
        <v>70.790000000000049</v>
      </c>
      <c r="E192" s="5" t="s">
        <v>146</v>
      </c>
      <c r="F192" s="6"/>
      <c r="G192" s="6"/>
      <c r="H192" s="7">
        <f>IF($A192&lt;&gt;"",((($A192/H$4)*3600)+3600*HOUR($O$9)+60*MINUTE($O$9)+SECOND($O$9))/86400,"")</f>
        <v>0.66351098191214464</v>
      </c>
      <c r="I192" s="7">
        <f>IF($A192&lt;&gt;"",((($A192/I$4)*3600)+3600*HOUR($O$11)+60*MINUTE($O$11)+SECOND($O$11))/86400,"")</f>
        <v>0.65797222222222218</v>
      </c>
      <c r="J192" s="7">
        <f t="shared" si="36"/>
        <v>0.65052951388888891</v>
      </c>
      <c r="K192" s="8"/>
      <c r="Q192" s="8"/>
      <c r="S192" s="8"/>
    </row>
    <row r="193" spans="1:19" ht="31.35" customHeight="1" x14ac:dyDescent="0.2">
      <c r="A193" s="8">
        <f>A192+1.1</f>
        <v>129.70999999999995</v>
      </c>
      <c r="B193" s="8">
        <f t="shared" si="41"/>
        <v>69.690000000000055</v>
      </c>
      <c r="E193" s="5" t="s">
        <v>153</v>
      </c>
      <c r="F193" s="6"/>
      <c r="G193" s="6"/>
      <c r="H193" s="7">
        <f>IF($A193&lt;&gt;"",((($A193/H$4)*3600)+3600*HOUR($O$9)+60*MINUTE($O$9)+SECOND($O$9))/86400,"")</f>
        <v>0.66457687338501292</v>
      </c>
      <c r="I193" s="7">
        <f>IF($A193&lt;&gt;"",((($A193/I$4)*3600)+3600*HOUR($O$11)+60*MINUTE($O$11)+SECOND($O$11))/86400,"")</f>
        <v>0.65899074074074071</v>
      </c>
      <c r="J193" s="7">
        <f t="shared" si="36"/>
        <v>0.651484375</v>
      </c>
      <c r="K193" s="8"/>
      <c r="Q193" s="8"/>
      <c r="S193" s="8"/>
    </row>
    <row r="194" spans="1:19" ht="31.35" customHeight="1" x14ac:dyDescent="0.2">
      <c r="A194" s="8">
        <f>A193+2.7</f>
        <v>132.40999999999994</v>
      </c>
      <c r="B194" s="8">
        <f t="shared" si="41"/>
        <v>66.990000000000066</v>
      </c>
      <c r="D194" s="8"/>
      <c r="E194" s="5" t="s">
        <v>216</v>
      </c>
      <c r="F194" s="6"/>
      <c r="G194" s="6"/>
      <c r="H194" s="7">
        <f>IF($A194&lt;&gt;"",((($A194/H$4)*3600)+3600*HOUR($O$9)+60*MINUTE($O$9)+SECOND($O$9))/86400,"")</f>
        <v>0.66719315245478039</v>
      </c>
      <c r="I194" s="7">
        <f>IF($A194&lt;&gt;"",((($A194/I$4)*3600)+3600*HOUR($O$11)+60*MINUTE($O$11)+SECOND($O$11))/86400,"")</f>
        <v>0.66149074074074066</v>
      </c>
      <c r="J194" s="7">
        <f t="shared" si="36"/>
        <v>0.65382812499999998</v>
      </c>
      <c r="K194" s="8"/>
      <c r="Q194" s="8"/>
      <c r="S194" s="8"/>
    </row>
    <row r="195" spans="1:19" ht="31.35" customHeight="1" x14ac:dyDescent="0.2">
      <c r="A195" s="8">
        <f>A194+0.5</f>
        <v>132.90999999999994</v>
      </c>
      <c r="B195" s="8">
        <f t="shared" si="41"/>
        <v>66.490000000000066</v>
      </c>
      <c r="D195" s="8"/>
      <c r="E195" s="5" t="s">
        <v>66</v>
      </c>
      <c r="F195" s="6"/>
      <c r="G195" s="6"/>
      <c r="H195" s="7">
        <f>IF($A195&lt;&gt;"",((($A195/H$4)*3600)+3600*HOUR($O$9)+60*MINUTE($O$9)+SECOND($O$9))/86400,"")</f>
        <v>0.66767764857881129</v>
      </c>
      <c r="I195" s="7">
        <f>IF($A195&lt;&gt;"",((($A195/I$4)*3600)+3600*HOUR($O$11)+60*MINUTE($O$11)+SECOND($O$11))/86400,"")</f>
        <v>0.66195370370370366</v>
      </c>
      <c r="J195" s="7">
        <f t="shared" si="36"/>
        <v>0.65426215277777777</v>
      </c>
      <c r="K195" s="8"/>
      <c r="Q195" s="8"/>
      <c r="S195" s="8"/>
    </row>
    <row r="196" spans="1:19" ht="31.35" customHeight="1" x14ac:dyDescent="0.2">
      <c r="A196" s="8">
        <f>A195+1.1</f>
        <v>134.00999999999993</v>
      </c>
      <c r="B196" s="8">
        <f t="shared" si="41"/>
        <v>65.390000000000072</v>
      </c>
      <c r="E196" s="5" t="s">
        <v>53</v>
      </c>
      <c r="F196" s="6"/>
      <c r="G196" s="6"/>
      <c r="H196" s="7">
        <f>IF($A196&lt;&gt;"",((($A196/H$4)*3600)+3600*HOUR($O$9)+60*MINUTE($O$9)+SECOND($O$9))/86400,"")</f>
        <v>0.66874354005167957</v>
      </c>
      <c r="I196" s="7">
        <f>IF($A196&lt;&gt;"",((($A196/I$4)*3600)+3600*HOUR($O$11)+60*MINUTE($O$11)+SECOND($O$11))/86400,"")</f>
        <v>0.66297222222222219</v>
      </c>
      <c r="J196" s="7">
        <f t="shared" si="36"/>
        <v>0.65521701388888887</v>
      </c>
      <c r="K196" s="8"/>
      <c r="Q196" s="8"/>
      <c r="S196" s="8"/>
    </row>
    <row r="197" spans="1:19" ht="31.35" customHeight="1" x14ac:dyDescent="0.2">
      <c r="A197" s="23" t="s">
        <v>91</v>
      </c>
      <c r="B197" s="23"/>
      <c r="C197" s="23"/>
      <c r="D197" s="23"/>
      <c r="E197" s="23"/>
      <c r="F197" s="23"/>
      <c r="G197" s="23"/>
      <c r="H197" s="23"/>
      <c r="I197" s="23"/>
      <c r="J197" s="23"/>
      <c r="K197" s="8"/>
      <c r="Q197" s="8"/>
    </row>
    <row r="198" spans="1:19" ht="31.35" customHeight="1" x14ac:dyDescent="0.2">
      <c r="A198" s="8">
        <f>A196+0.7</f>
        <v>134.70999999999992</v>
      </c>
      <c r="B198" s="8">
        <f t="shared" si="30"/>
        <v>64.690000000000083</v>
      </c>
      <c r="E198" s="5" t="s">
        <v>43</v>
      </c>
      <c r="F198" s="5" t="s">
        <v>11</v>
      </c>
      <c r="G198" s="6"/>
      <c r="H198" s="7">
        <f t="shared" ref="H198:H267" si="42">IF($A198&lt;&gt;"",((($A198/H$4)*3600)+3600*HOUR($O$9)+60*MINUTE($O$9)+SECOND($O$9))/86400,"")</f>
        <v>0.6694218346253229</v>
      </c>
      <c r="I198" s="7">
        <f>IF($A198&lt;&gt;"",((($A198/I$4)*3600)+3600*HOUR($O$11)+60*MINUTE($O$11)+SECOND($O$11))/86400,"")</f>
        <v>0.66362037037037036</v>
      </c>
      <c r="J198" s="7">
        <f t="shared" si="36"/>
        <v>0.65582465277777768</v>
      </c>
      <c r="K198" s="8"/>
      <c r="Q198" s="8"/>
      <c r="S198" s="8"/>
    </row>
    <row r="199" spans="1:19" ht="31.35" customHeight="1" x14ac:dyDescent="0.2">
      <c r="A199" s="8">
        <f>A198+0.2</f>
        <v>134.90999999999991</v>
      </c>
      <c r="B199" s="8">
        <f t="shared" si="30"/>
        <v>64.490000000000094</v>
      </c>
      <c r="D199" s="8"/>
      <c r="E199" s="5" t="s">
        <v>217</v>
      </c>
      <c r="F199" s="5" t="s">
        <v>11</v>
      </c>
      <c r="G199" s="6"/>
      <c r="H199" s="7">
        <f t="shared" si="42"/>
        <v>0.66961563307493532</v>
      </c>
      <c r="I199" s="7">
        <f t="shared" ref="I199:I208" si="43">IF($A199&lt;&gt;"",((($A199/I$4)*3600)+3600*HOUR($O$11)+60*MINUTE($O$11)+SECOND($O$11))/86400,"")</f>
        <v>0.66380555555555543</v>
      </c>
      <c r="J199" s="7">
        <f t="shared" si="36"/>
        <v>0.65599826388888882</v>
      </c>
      <c r="K199" s="8"/>
      <c r="Q199" s="8"/>
      <c r="S199" s="8"/>
    </row>
    <row r="200" spans="1:19" ht="31.35" customHeight="1" x14ac:dyDescent="0.2">
      <c r="A200" s="8">
        <f>A199+1</f>
        <v>135.90999999999991</v>
      </c>
      <c r="B200" s="8">
        <f t="shared" si="30"/>
        <v>63.490000000000094</v>
      </c>
      <c r="D200" s="8"/>
      <c r="E200" s="5" t="s">
        <v>54</v>
      </c>
      <c r="F200" s="5" t="s">
        <v>11</v>
      </c>
      <c r="G200" s="6"/>
      <c r="H200" s="7">
        <f t="shared" si="42"/>
        <v>0.67058462532299734</v>
      </c>
      <c r="I200" s="7">
        <f t="shared" si="43"/>
        <v>0.66473148148148131</v>
      </c>
      <c r="J200" s="7">
        <f t="shared" si="36"/>
        <v>0.6568663194444444</v>
      </c>
      <c r="K200" s="8"/>
      <c r="Q200" s="8"/>
      <c r="S200" s="8"/>
    </row>
    <row r="201" spans="1:19" ht="31.35" customHeight="1" x14ac:dyDescent="0.2">
      <c r="A201" s="8">
        <f>A200+1.1</f>
        <v>137.00999999999991</v>
      </c>
      <c r="B201" s="8">
        <f t="shared" si="30"/>
        <v>62.3900000000001</v>
      </c>
      <c r="E201" s="5" t="s">
        <v>55</v>
      </c>
      <c r="F201" s="5" t="s">
        <v>11</v>
      </c>
      <c r="G201" s="6"/>
      <c r="H201" s="7">
        <f t="shared" si="42"/>
        <v>0.67165051679586552</v>
      </c>
      <c r="I201" s="7">
        <f t="shared" si="43"/>
        <v>0.66574999999999984</v>
      </c>
      <c r="J201" s="7">
        <f t="shared" si="36"/>
        <v>0.6578211805555555</v>
      </c>
      <c r="K201" s="8"/>
      <c r="Q201" s="8"/>
      <c r="S201" s="8"/>
    </row>
    <row r="202" spans="1:19" ht="31.35" customHeight="1" x14ac:dyDescent="0.2">
      <c r="A202" s="8">
        <f>A201+0.6</f>
        <v>137.6099999999999</v>
      </c>
      <c r="B202" s="8">
        <f t="shared" si="30"/>
        <v>61.790000000000106</v>
      </c>
      <c r="D202" s="8"/>
      <c r="E202" s="5" t="s">
        <v>56</v>
      </c>
      <c r="F202" s="5" t="s">
        <v>11</v>
      </c>
      <c r="G202" s="6"/>
      <c r="H202" s="7">
        <f t="shared" si="42"/>
        <v>0.67223191214470279</v>
      </c>
      <c r="I202" s="7">
        <f t="shared" si="43"/>
        <v>0.66630555555555537</v>
      </c>
      <c r="J202" s="7">
        <f t="shared" si="36"/>
        <v>0.6583420138888888</v>
      </c>
      <c r="K202" s="8"/>
      <c r="Q202" s="8"/>
      <c r="S202" s="8"/>
    </row>
    <row r="203" spans="1:19" ht="31.35" customHeight="1" x14ac:dyDescent="0.2">
      <c r="A203" s="8">
        <f>A202+0.3</f>
        <v>137.90999999999991</v>
      </c>
      <c r="B203" s="8">
        <f t="shared" si="30"/>
        <v>61.490000000000094</v>
      </c>
      <c r="D203" s="8"/>
      <c r="E203" s="5" t="s">
        <v>57</v>
      </c>
      <c r="F203" s="5" t="s">
        <v>11</v>
      </c>
      <c r="G203" s="6"/>
      <c r="H203" s="7">
        <f t="shared" si="42"/>
        <v>0.67252260981912138</v>
      </c>
      <c r="I203" s="7">
        <f t="shared" si="43"/>
        <v>0.66658333333333331</v>
      </c>
      <c r="J203" s="7">
        <f t="shared" si="36"/>
        <v>0.65860243055555545</v>
      </c>
      <c r="K203" s="8"/>
      <c r="Q203" s="8"/>
      <c r="S203" s="8"/>
    </row>
    <row r="204" spans="1:19" ht="31.35" customHeight="1" x14ac:dyDescent="0.2">
      <c r="A204" s="8">
        <f>A203+0.1</f>
        <v>138.00999999999991</v>
      </c>
      <c r="B204" s="8">
        <f t="shared" si="30"/>
        <v>61.3900000000001</v>
      </c>
      <c r="D204" s="8"/>
      <c r="E204" s="5" t="s">
        <v>103</v>
      </c>
      <c r="F204" s="5"/>
      <c r="G204" s="6"/>
      <c r="H204" s="7">
        <f t="shared" si="42"/>
        <v>0.67261950904392764</v>
      </c>
      <c r="I204" s="7">
        <f t="shared" si="43"/>
        <v>0.66667592592592584</v>
      </c>
      <c r="J204" s="7">
        <f t="shared" si="36"/>
        <v>0.65868923611111108</v>
      </c>
      <c r="K204" s="8"/>
      <c r="Q204" s="8"/>
      <c r="S204" s="8"/>
    </row>
    <row r="205" spans="1:19" ht="31.35" customHeight="1" x14ac:dyDescent="0.2">
      <c r="A205" s="8">
        <f>A204+0.6</f>
        <v>138.6099999999999</v>
      </c>
      <c r="B205" s="8">
        <f t="shared" si="30"/>
        <v>60.790000000000106</v>
      </c>
      <c r="E205" s="5" t="s">
        <v>218</v>
      </c>
      <c r="F205" s="5"/>
      <c r="G205" s="6"/>
      <c r="H205" s="7">
        <f t="shared" si="42"/>
        <v>0.67320090439276481</v>
      </c>
      <c r="I205" s="7">
        <f t="shared" si="43"/>
        <v>0.66723148148148137</v>
      </c>
      <c r="J205" s="7">
        <f t="shared" si="36"/>
        <v>0.65921006944444438</v>
      </c>
      <c r="K205" s="8"/>
      <c r="Q205" s="8"/>
      <c r="S205" s="8"/>
    </row>
    <row r="206" spans="1:19" ht="31.35" customHeight="1" x14ac:dyDescent="0.2">
      <c r="A206" s="24" t="s">
        <v>226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8"/>
      <c r="Q206" s="8"/>
      <c r="S206" s="8"/>
    </row>
    <row r="207" spans="1:19" ht="31.35" customHeight="1" x14ac:dyDescent="0.2">
      <c r="A207" s="8">
        <f>A205+1.4</f>
        <v>140.00999999999991</v>
      </c>
      <c r="B207" s="8">
        <f t="shared" si="30"/>
        <v>59.3900000000001</v>
      </c>
      <c r="E207" s="5" t="s">
        <v>54</v>
      </c>
      <c r="F207" s="5"/>
      <c r="G207" s="6"/>
      <c r="H207" s="7">
        <f t="shared" si="42"/>
        <v>0.67455749354005157</v>
      </c>
      <c r="I207" s="7">
        <f t="shared" si="43"/>
        <v>0.66852777777777761</v>
      </c>
      <c r="J207" s="7">
        <f t="shared" si="36"/>
        <v>0.66042534722222213</v>
      </c>
      <c r="K207" s="8"/>
      <c r="Q207" s="8"/>
      <c r="S207" s="8"/>
    </row>
    <row r="208" spans="1:19" ht="31.35" customHeight="1" x14ac:dyDescent="0.2">
      <c r="A208" s="8">
        <f>A207+1.8</f>
        <v>141.80999999999992</v>
      </c>
      <c r="B208" s="8">
        <f t="shared" si="30"/>
        <v>57.590000000000089</v>
      </c>
      <c r="E208" s="5" t="s">
        <v>43</v>
      </c>
      <c r="F208" s="5"/>
      <c r="G208" s="6"/>
      <c r="H208" s="7">
        <f t="shared" si="42"/>
        <v>0.67630167958656318</v>
      </c>
      <c r="I208" s="7">
        <f t="shared" si="43"/>
        <v>0.67019444444444431</v>
      </c>
      <c r="J208" s="7">
        <f t="shared" si="36"/>
        <v>0.66198784722222215</v>
      </c>
      <c r="K208" s="8"/>
      <c r="Q208" s="8"/>
      <c r="S208" s="8"/>
    </row>
    <row r="209" spans="1:19" ht="31.35" customHeight="1" x14ac:dyDescent="0.2">
      <c r="A209" s="23" t="s">
        <v>93</v>
      </c>
      <c r="B209" s="23"/>
      <c r="C209" s="23"/>
      <c r="D209" s="23"/>
      <c r="E209" s="23"/>
      <c r="F209" s="23"/>
      <c r="G209" s="23"/>
      <c r="H209" s="23"/>
      <c r="I209" s="23"/>
      <c r="J209" s="23"/>
      <c r="K209" s="8"/>
      <c r="Q209" s="8"/>
      <c r="S209" s="8"/>
    </row>
    <row r="210" spans="1:19" ht="31.35" customHeight="1" x14ac:dyDescent="0.2">
      <c r="A210" s="8">
        <f>A208+0.9</f>
        <v>142.70999999999992</v>
      </c>
      <c r="B210" s="8">
        <f t="shared" si="30"/>
        <v>56.690000000000083</v>
      </c>
      <c r="E210" s="5" t="s">
        <v>71</v>
      </c>
      <c r="F210" s="5"/>
      <c r="G210" s="6"/>
      <c r="H210" s="7">
        <f t="shared" si="42"/>
        <v>0.67717377260981904</v>
      </c>
      <c r="I210" s="7">
        <f>IF($A210&lt;&gt;"",((($A210/I$4)*3600)+3600*HOUR($O$11)+60*MINUTE($O$11)+SECOND($O$11))/86400,"")</f>
        <v>0.67102777777777778</v>
      </c>
      <c r="J210" s="7">
        <f t="shared" si="36"/>
        <v>0.6627690972222221</v>
      </c>
      <c r="K210" s="8"/>
      <c r="Q210" s="8"/>
      <c r="S210" s="8"/>
    </row>
    <row r="211" spans="1:19" ht="31.35" customHeight="1" x14ac:dyDescent="0.2">
      <c r="A211" s="23" t="s">
        <v>94</v>
      </c>
      <c r="B211" s="23"/>
      <c r="C211" s="23"/>
      <c r="D211" s="23"/>
      <c r="E211" s="23"/>
      <c r="F211" s="23"/>
      <c r="G211" s="23"/>
      <c r="H211" s="23"/>
      <c r="I211" s="23"/>
      <c r="J211" s="23"/>
      <c r="K211" s="8"/>
      <c r="Q211" s="8"/>
      <c r="S211" s="8"/>
    </row>
    <row r="212" spans="1:19" ht="31.35" customHeight="1" x14ac:dyDescent="0.2">
      <c r="A212" s="8">
        <f>A210+1.4</f>
        <v>144.10999999999993</v>
      </c>
      <c r="B212" s="8">
        <f t="shared" si="30"/>
        <v>55.290000000000077</v>
      </c>
      <c r="D212" s="8"/>
      <c r="E212" s="5" t="s">
        <v>42</v>
      </c>
      <c r="F212" s="5"/>
      <c r="G212" s="6"/>
      <c r="H212" s="7">
        <f t="shared" si="42"/>
        <v>0.6785303617571059</v>
      </c>
      <c r="I212" s="7">
        <f>IF($A212&lt;&gt;"",((($A212/I$4)*3600)+3600*HOUR($O$11)+60*MINUTE($O$11)+SECOND($O$11))/86400,"")</f>
        <v>0.67232407407407402</v>
      </c>
      <c r="J212" s="7">
        <f t="shared" si="36"/>
        <v>0.66398437499999996</v>
      </c>
      <c r="K212" s="8"/>
      <c r="Q212" s="8"/>
      <c r="S212" s="8"/>
    </row>
    <row r="213" spans="1:19" ht="31.35" customHeight="1" x14ac:dyDescent="0.2">
      <c r="A213" s="8">
        <f>A212+1</f>
        <v>145.10999999999993</v>
      </c>
      <c r="B213" s="8">
        <f t="shared" si="30"/>
        <v>54.290000000000077</v>
      </c>
      <c r="D213" s="8"/>
      <c r="E213" s="5" t="s">
        <v>92</v>
      </c>
      <c r="F213" s="5"/>
      <c r="G213" s="6"/>
      <c r="H213" s="7">
        <f t="shared" si="42"/>
        <v>0.67949935400516792</v>
      </c>
      <c r="I213" s="7">
        <f>IF($A213&lt;&gt;"",((($A213/I$4)*3600)+3600*HOUR($O$11)+60*MINUTE($O$11)+SECOND($O$11))/86400,"")</f>
        <v>0.6732499999999999</v>
      </c>
      <c r="J213" s="7">
        <f t="shared" si="36"/>
        <v>0.66485243055555543</v>
      </c>
      <c r="K213" s="8"/>
      <c r="Q213" s="8"/>
      <c r="S213" s="8"/>
    </row>
    <row r="214" spans="1:19" ht="31.35" customHeight="1" x14ac:dyDescent="0.2">
      <c r="A214" s="23" t="s">
        <v>90</v>
      </c>
      <c r="B214" s="23"/>
      <c r="C214" s="23"/>
      <c r="D214" s="23"/>
      <c r="E214" s="23"/>
      <c r="F214" s="23"/>
      <c r="G214" s="23"/>
      <c r="H214" s="23"/>
      <c r="I214" s="23"/>
      <c r="J214" s="23"/>
      <c r="K214" s="8"/>
      <c r="Q214" s="8"/>
      <c r="S214" s="8"/>
    </row>
    <row r="215" spans="1:19" ht="31.35" customHeight="1" x14ac:dyDescent="0.2">
      <c r="A215" s="8">
        <f>A213+2.3</f>
        <v>147.40999999999994</v>
      </c>
      <c r="B215" s="8">
        <f t="shared" si="30"/>
        <v>51.990000000000066</v>
      </c>
      <c r="E215" s="5" t="s">
        <v>219</v>
      </c>
      <c r="F215" s="5"/>
      <c r="G215" s="6"/>
      <c r="H215" s="7">
        <f t="shared" si="42"/>
        <v>0.68172803617571054</v>
      </c>
      <c r="I215" s="7">
        <f>IF($A215&lt;&gt;"",((($A215/I$4)*3600)+3600*HOUR($O$11)+60*MINUTE($O$11)+SECOND($O$11))/86400,"")</f>
        <v>0.67537962962962961</v>
      </c>
      <c r="J215" s="7">
        <f t="shared" si="36"/>
        <v>0.66684895833333335</v>
      </c>
      <c r="K215" s="8"/>
      <c r="Q215" s="8"/>
      <c r="S215" s="8"/>
    </row>
    <row r="216" spans="1:19" ht="31.35" customHeight="1" x14ac:dyDescent="0.2">
      <c r="A216" s="8">
        <f>A215+2</f>
        <v>149.40999999999994</v>
      </c>
      <c r="B216" s="8">
        <f t="shared" si="30"/>
        <v>49.990000000000066</v>
      </c>
      <c r="D216" s="8"/>
      <c r="E216" s="5" t="s">
        <v>42</v>
      </c>
      <c r="F216" s="5"/>
      <c r="G216" s="6"/>
      <c r="H216" s="7">
        <f t="shared" si="42"/>
        <v>0.68366602067183457</v>
      </c>
      <c r="I216" s="7">
        <f>IF($A216&lt;&gt;"",((($A216/I$4)*3600)+3600*HOUR($O$11)+60*MINUTE($O$11)+SECOND($O$11))/86400,"")</f>
        <v>0.67723148148148138</v>
      </c>
      <c r="J216" s="7">
        <f t="shared" si="36"/>
        <v>0.6685850694444444</v>
      </c>
      <c r="K216" s="8"/>
      <c r="Q216" s="8"/>
      <c r="S216" s="8"/>
    </row>
    <row r="217" spans="1:19" ht="31.35" customHeight="1" x14ac:dyDescent="0.2">
      <c r="A217" s="26" t="s">
        <v>8</v>
      </c>
      <c r="B217" s="26"/>
      <c r="C217" s="26"/>
      <c r="D217" s="26"/>
      <c r="E217" s="26"/>
      <c r="F217" s="26"/>
      <c r="G217" s="26"/>
      <c r="H217" s="26"/>
      <c r="I217" s="26"/>
      <c r="J217" s="26"/>
      <c r="K217" s="8"/>
      <c r="Q217" s="8"/>
      <c r="S217" s="8"/>
    </row>
    <row r="218" spans="1:19" ht="31.35" customHeight="1" x14ac:dyDescent="0.2">
      <c r="A218" s="23" t="s">
        <v>50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8"/>
      <c r="Q218" s="8"/>
      <c r="S218" s="8"/>
    </row>
    <row r="219" spans="1:19" ht="31.35" customHeight="1" x14ac:dyDescent="0.2">
      <c r="A219" s="8">
        <f>A216+1.1</f>
        <v>150.50999999999993</v>
      </c>
      <c r="B219" s="8">
        <f t="shared" si="30"/>
        <v>48.890000000000072</v>
      </c>
      <c r="D219" s="8"/>
      <c r="E219" s="5" t="s">
        <v>147</v>
      </c>
      <c r="F219" s="5"/>
      <c r="G219" s="6"/>
      <c r="H219" s="7">
        <f t="shared" si="42"/>
        <v>0.68473191214470275</v>
      </c>
      <c r="I219" s="7">
        <f>IF($A219&lt;&gt;"",((($A219/I$4)*3600)+3600*HOUR($O$11)+60*MINUTE($O$11)+SECOND($O$11))/86400,"")</f>
        <v>0.67824999999999991</v>
      </c>
      <c r="J219" s="7">
        <f t="shared" ref="J219:J279" si="44">IF($A219&lt;&gt;"",((($A219/J$4)*3600)+3600*HOUR($O$9)+60*MINUTE($O$9)+SECOND($O$9))/86400,"")</f>
        <v>0.66953993055555561</v>
      </c>
      <c r="K219" s="8"/>
      <c r="Q219" s="8"/>
      <c r="S219" s="8"/>
    </row>
    <row r="220" spans="1:19" ht="31.35" customHeight="1" x14ac:dyDescent="0.2">
      <c r="A220" s="8">
        <f>A219+0.5</f>
        <v>151.00999999999993</v>
      </c>
      <c r="B220" s="8">
        <f t="shared" si="30"/>
        <v>48.390000000000072</v>
      </c>
      <c r="D220" s="8"/>
      <c r="E220" s="5" t="s">
        <v>147</v>
      </c>
      <c r="F220" s="5"/>
      <c r="G220" s="6"/>
      <c r="H220" s="7">
        <f t="shared" si="42"/>
        <v>0.68521640826873376</v>
      </c>
      <c r="I220" s="7">
        <f t="shared" ref="I220:I230" si="45">IF($A220&lt;&gt;"",((($A220/I$4)*3600)+3600*HOUR($O$11)+60*MINUTE($O$11)+SECOND($O$11))/86400,"")</f>
        <v>0.67871296296296291</v>
      </c>
      <c r="J220" s="7">
        <f t="shared" si="44"/>
        <v>0.66997395833333329</v>
      </c>
      <c r="K220" s="8"/>
      <c r="Q220" s="8"/>
      <c r="S220" s="8"/>
    </row>
    <row r="221" spans="1:19" ht="31.35" customHeight="1" x14ac:dyDescent="0.2">
      <c r="A221" s="8">
        <f>A220+0.2</f>
        <v>151.20999999999992</v>
      </c>
      <c r="B221" s="8">
        <f t="shared" si="30"/>
        <v>48.190000000000083</v>
      </c>
      <c r="D221" s="8"/>
      <c r="E221" s="5" t="s">
        <v>158</v>
      </c>
      <c r="F221" s="5"/>
      <c r="G221" s="6"/>
      <c r="H221" s="7">
        <f t="shared" si="42"/>
        <v>0.68541020671834618</v>
      </c>
      <c r="I221" s="7">
        <f t="shared" si="45"/>
        <v>0.67889814814814808</v>
      </c>
      <c r="J221" s="7">
        <f t="shared" si="44"/>
        <v>0.67014756944444431</v>
      </c>
      <c r="K221" s="8"/>
      <c r="Q221" s="8"/>
      <c r="S221" s="8"/>
    </row>
    <row r="222" spans="1:19" ht="31.35" customHeight="1" x14ac:dyDescent="0.2">
      <c r="A222" s="8">
        <f>A221+0.8</f>
        <v>152.00999999999993</v>
      </c>
      <c r="B222" s="8">
        <f t="shared" ref="B222:B223" si="46">-(A222-$K$7)</f>
        <v>47.390000000000072</v>
      </c>
      <c r="D222" s="8"/>
      <c r="E222" s="5" t="s">
        <v>145</v>
      </c>
      <c r="F222" s="5"/>
      <c r="G222" s="6"/>
      <c r="H222" s="7">
        <f t="shared" si="42"/>
        <v>0.68618540051679588</v>
      </c>
      <c r="I222" s="7">
        <f t="shared" si="45"/>
        <v>0.67963888888888879</v>
      </c>
      <c r="J222" s="7">
        <f t="shared" si="44"/>
        <v>0.67084201388888887</v>
      </c>
      <c r="K222" s="8"/>
      <c r="Q222" s="8"/>
      <c r="S222" s="8"/>
    </row>
    <row r="223" spans="1:19" ht="31.35" customHeight="1" x14ac:dyDescent="0.2">
      <c r="A223" s="8">
        <f>A222+1.1</f>
        <v>153.10999999999993</v>
      </c>
      <c r="B223" s="8">
        <f t="shared" si="46"/>
        <v>46.290000000000077</v>
      </c>
      <c r="E223" s="5" t="s">
        <v>60</v>
      </c>
      <c r="F223" s="5"/>
      <c r="G223" s="6"/>
      <c r="H223" s="7">
        <f t="shared" si="42"/>
        <v>0.68725129198966395</v>
      </c>
      <c r="I223" s="7">
        <f t="shared" si="45"/>
        <v>0.68065740740740732</v>
      </c>
      <c r="J223" s="7">
        <f t="shared" si="44"/>
        <v>0.67179687499999996</v>
      </c>
      <c r="K223" s="8"/>
      <c r="Q223" s="8"/>
      <c r="S223" s="8"/>
    </row>
    <row r="224" spans="1:19" ht="31.35" customHeight="1" x14ac:dyDescent="0.2">
      <c r="A224" s="26" t="s">
        <v>89</v>
      </c>
      <c r="B224" s="26"/>
      <c r="C224" s="26"/>
      <c r="D224" s="26"/>
      <c r="E224" s="26"/>
      <c r="F224" s="26"/>
      <c r="G224" s="26"/>
      <c r="H224" s="26"/>
      <c r="I224" s="26"/>
      <c r="J224" s="26"/>
      <c r="K224" s="8"/>
      <c r="Q224" s="8"/>
      <c r="S224" s="8"/>
    </row>
    <row r="225" spans="1:19" ht="31.35" customHeight="1" x14ac:dyDescent="0.2">
      <c r="A225" s="23" t="s">
        <v>165</v>
      </c>
      <c r="B225" s="23"/>
      <c r="C225" s="23"/>
      <c r="D225" s="23"/>
      <c r="E225" s="23"/>
      <c r="F225" s="23"/>
      <c r="G225" s="23"/>
      <c r="H225" s="23"/>
      <c r="I225" s="23"/>
      <c r="J225" s="23"/>
      <c r="K225" s="8"/>
      <c r="Q225" s="8"/>
      <c r="S225" s="8"/>
    </row>
    <row r="226" spans="1:19" ht="31.35" customHeight="1" x14ac:dyDescent="0.2">
      <c r="A226" s="8">
        <f>A223+2.1</f>
        <v>155.20999999999992</v>
      </c>
      <c r="B226" s="8">
        <f t="shared" ref="B226:B230" si="47">-(A226-$K$7)</f>
        <v>44.190000000000083</v>
      </c>
      <c r="E226" s="5" t="s">
        <v>146</v>
      </c>
      <c r="F226" s="5"/>
      <c r="G226" s="6"/>
      <c r="H226" s="7">
        <f t="shared" si="42"/>
        <v>0.68928617571059425</v>
      </c>
      <c r="I226" s="7">
        <f t="shared" si="45"/>
        <v>0.68260185185185185</v>
      </c>
      <c r="J226" s="7">
        <f t="shared" si="44"/>
        <v>0.67361979166666663</v>
      </c>
      <c r="K226" s="8"/>
      <c r="Q226" s="8"/>
      <c r="S226" s="8"/>
    </row>
    <row r="227" spans="1:19" ht="31.35" customHeight="1" x14ac:dyDescent="0.2">
      <c r="A227" s="8">
        <f>A226+1.1</f>
        <v>156.30999999999992</v>
      </c>
      <c r="B227" s="8">
        <f t="shared" si="47"/>
        <v>43.090000000000089</v>
      </c>
      <c r="E227" s="5" t="s">
        <v>153</v>
      </c>
      <c r="F227" s="5"/>
      <c r="G227" s="6"/>
      <c r="H227" s="7">
        <f t="shared" si="42"/>
        <v>0.69035206718346254</v>
      </c>
      <c r="I227" s="7">
        <f t="shared" si="45"/>
        <v>0.68362037037037027</v>
      </c>
      <c r="J227" s="7">
        <f t="shared" si="44"/>
        <v>0.67457465277777773</v>
      </c>
      <c r="K227" s="8"/>
      <c r="Q227" s="8"/>
      <c r="S227" s="8"/>
    </row>
    <row r="228" spans="1:19" ht="31.35" customHeight="1" x14ac:dyDescent="0.2">
      <c r="A228" s="8">
        <f>A227+2.7</f>
        <v>159.00999999999991</v>
      </c>
      <c r="B228" s="8">
        <f t="shared" si="47"/>
        <v>40.3900000000001</v>
      </c>
      <c r="D228" s="8"/>
      <c r="E228" s="5" t="s">
        <v>220</v>
      </c>
      <c r="F228" s="5"/>
      <c r="G228" s="6"/>
      <c r="H228" s="7">
        <f t="shared" si="42"/>
        <v>0.69296834625322989</v>
      </c>
      <c r="I228" s="7">
        <f t="shared" si="45"/>
        <v>0.68612037037037021</v>
      </c>
      <c r="J228" s="7">
        <f t="shared" si="44"/>
        <v>0.67691840277777771</v>
      </c>
      <c r="K228" s="8"/>
      <c r="Q228" s="8"/>
      <c r="S228" s="8"/>
    </row>
    <row r="229" spans="1:19" ht="31.35" customHeight="1" x14ac:dyDescent="0.2">
      <c r="A229" s="8">
        <f>A228+0.5</f>
        <v>159.50999999999991</v>
      </c>
      <c r="B229" s="8">
        <f t="shared" si="47"/>
        <v>39.8900000000001</v>
      </c>
      <c r="D229" s="8"/>
      <c r="E229" s="5" t="s">
        <v>66</v>
      </c>
      <c r="F229" s="5"/>
      <c r="G229" s="6"/>
      <c r="H229" s="7">
        <f t="shared" si="42"/>
        <v>0.6934528423772609</v>
      </c>
      <c r="I229" s="7">
        <f t="shared" si="45"/>
        <v>0.68658333333333321</v>
      </c>
      <c r="J229" s="7">
        <f t="shared" si="44"/>
        <v>0.6773524305555555</v>
      </c>
      <c r="K229" s="8"/>
      <c r="Q229" s="8"/>
      <c r="S229" s="8"/>
    </row>
    <row r="230" spans="1:19" ht="31.35" customHeight="1" x14ac:dyDescent="0.2">
      <c r="A230" s="8">
        <f>A229+1.1</f>
        <v>160.6099999999999</v>
      </c>
      <c r="B230" s="8">
        <f t="shared" si="47"/>
        <v>38.790000000000106</v>
      </c>
      <c r="E230" s="5" t="s">
        <v>53</v>
      </c>
      <c r="F230" s="5"/>
      <c r="G230" s="6"/>
      <c r="H230" s="7">
        <f t="shared" si="42"/>
        <v>0.69451873385012908</v>
      </c>
      <c r="I230" s="7">
        <f t="shared" si="45"/>
        <v>0.68760185185185174</v>
      </c>
      <c r="J230" s="7">
        <f t="shared" si="44"/>
        <v>0.67830729166666659</v>
      </c>
      <c r="K230" s="8"/>
      <c r="Q230" s="8"/>
      <c r="S230" s="8"/>
    </row>
    <row r="231" spans="1:19" ht="31.35" customHeight="1" x14ac:dyDescent="0.2">
      <c r="A231" s="23" t="s">
        <v>91</v>
      </c>
      <c r="B231" s="23"/>
      <c r="C231" s="23"/>
      <c r="D231" s="23"/>
      <c r="E231" s="23"/>
      <c r="F231" s="23"/>
      <c r="G231" s="23"/>
      <c r="H231" s="23"/>
      <c r="I231" s="23"/>
      <c r="J231" s="23"/>
      <c r="K231" s="8"/>
      <c r="Q231" s="8"/>
    </row>
    <row r="232" spans="1:19" ht="31.35" customHeight="1" x14ac:dyDescent="0.2">
      <c r="A232" s="8">
        <f>A230+0.7</f>
        <v>161.30999999999989</v>
      </c>
      <c r="B232" s="8">
        <f t="shared" si="30"/>
        <v>38.090000000000117</v>
      </c>
      <c r="D232" s="8"/>
      <c r="E232" s="5" t="s">
        <v>43</v>
      </c>
      <c r="F232" s="5"/>
      <c r="G232" s="6"/>
      <c r="H232" s="7">
        <f t="shared" si="42"/>
        <v>0.6951970284237724</v>
      </c>
      <c r="I232" s="7">
        <f>IF($A232&lt;&gt;"",((($A232/I$4)*3600)+3600*HOUR($O$11)+60*MINUTE($O$11)+SECOND($O$11))/86400,"")</f>
        <v>0.68824999999999992</v>
      </c>
      <c r="J232" s="7">
        <f t="shared" si="44"/>
        <v>0.67891493055555552</v>
      </c>
      <c r="K232" s="8"/>
      <c r="Q232" s="8"/>
      <c r="S232" s="8"/>
    </row>
    <row r="233" spans="1:19" ht="31.35" customHeight="1" x14ac:dyDescent="0.2">
      <c r="A233" s="8">
        <f>A232+0.2</f>
        <v>161.50999999999988</v>
      </c>
      <c r="B233" s="8">
        <f t="shared" si="30"/>
        <v>37.890000000000128</v>
      </c>
      <c r="D233" s="8"/>
      <c r="E233" s="5" t="s">
        <v>221</v>
      </c>
      <c r="F233" s="5"/>
      <c r="G233" s="6"/>
      <c r="H233" s="7">
        <f t="shared" si="42"/>
        <v>0.69539082687338494</v>
      </c>
      <c r="I233" s="7">
        <f t="shared" ref="I233:I237" si="48">IF($A233&lt;&gt;"",((($A233/I$4)*3600)+3600*HOUR($O$11)+60*MINUTE($O$11)+SECOND($O$11))/86400,"")</f>
        <v>0.68843518518518509</v>
      </c>
      <c r="J233" s="7">
        <f t="shared" si="44"/>
        <v>0.67908854166666655</v>
      </c>
      <c r="K233" s="8"/>
      <c r="Q233" s="8"/>
      <c r="S233" s="8"/>
    </row>
    <row r="234" spans="1:19" ht="31.35" customHeight="1" x14ac:dyDescent="0.2">
      <c r="A234" s="8">
        <f>A233+0.9</f>
        <v>162.40999999999988</v>
      </c>
      <c r="B234" s="8">
        <f t="shared" si="30"/>
        <v>36.990000000000123</v>
      </c>
      <c r="D234" s="8"/>
      <c r="E234" s="5" t="s">
        <v>54</v>
      </c>
      <c r="F234" s="5"/>
      <c r="G234" s="6"/>
      <c r="H234" s="7">
        <f t="shared" si="42"/>
        <v>0.69626291989664069</v>
      </c>
      <c r="I234" s="7">
        <f t="shared" si="48"/>
        <v>0.68926851851851834</v>
      </c>
      <c r="J234" s="7">
        <f t="shared" si="44"/>
        <v>0.67986979166666661</v>
      </c>
      <c r="K234" s="8"/>
      <c r="Q234" s="8"/>
      <c r="S234" s="8"/>
    </row>
    <row r="235" spans="1:19" ht="31.35" customHeight="1" x14ac:dyDescent="0.2">
      <c r="A235" s="8">
        <f>A234+1.1</f>
        <v>163.50999999999988</v>
      </c>
      <c r="B235" s="8">
        <f t="shared" si="30"/>
        <v>35.890000000000128</v>
      </c>
      <c r="E235" s="5" t="s">
        <v>55</v>
      </c>
      <c r="F235" s="5"/>
      <c r="G235" s="6"/>
      <c r="H235" s="7">
        <f t="shared" si="42"/>
        <v>0.69732881136950897</v>
      </c>
      <c r="I235" s="7">
        <f t="shared" si="48"/>
        <v>0.69028703703703687</v>
      </c>
      <c r="J235" s="7">
        <f t="shared" si="44"/>
        <v>0.68082465277777771</v>
      </c>
      <c r="K235" s="8"/>
      <c r="Q235" s="8"/>
      <c r="S235" s="8"/>
    </row>
    <row r="236" spans="1:19" ht="31.35" customHeight="1" x14ac:dyDescent="0.2">
      <c r="A236" s="8">
        <f>A235+0.6</f>
        <v>164.10999999999987</v>
      </c>
      <c r="B236" s="8">
        <f t="shared" si="30"/>
        <v>35.290000000000134</v>
      </c>
      <c r="D236" s="8"/>
      <c r="E236" s="5" t="s">
        <v>56</v>
      </c>
      <c r="F236" s="5"/>
      <c r="G236" s="6"/>
      <c r="H236" s="7">
        <f t="shared" si="42"/>
        <v>0.69791020671834614</v>
      </c>
      <c r="I236" s="7">
        <f t="shared" si="48"/>
        <v>0.69084259259259251</v>
      </c>
      <c r="J236" s="7">
        <f t="shared" si="44"/>
        <v>0.68134548611111101</v>
      </c>
      <c r="K236" s="8"/>
      <c r="Q236" s="8"/>
      <c r="S236" s="8"/>
    </row>
    <row r="237" spans="1:19" ht="31.35" customHeight="1" x14ac:dyDescent="0.2">
      <c r="A237" s="8">
        <f>A236+0.3</f>
        <v>164.40999999999988</v>
      </c>
      <c r="B237" s="8">
        <f t="shared" si="30"/>
        <v>34.990000000000123</v>
      </c>
      <c r="D237" s="8"/>
      <c r="E237" s="5" t="s">
        <v>57</v>
      </c>
      <c r="F237" s="5"/>
      <c r="G237" s="6"/>
      <c r="H237" s="7">
        <f t="shared" si="42"/>
        <v>0.69820090439276472</v>
      </c>
      <c r="I237" s="7">
        <f t="shared" si="48"/>
        <v>0.69112037037037022</v>
      </c>
      <c r="J237" s="7">
        <f t="shared" si="44"/>
        <v>0.68160590277777766</v>
      </c>
      <c r="K237" s="8"/>
      <c r="Q237" s="8"/>
      <c r="S237" s="8"/>
    </row>
    <row r="238" spans="1:19" ht="31.35" customHeight="1" x14ac:dyDescent="0.2">
      <c r="A238" s="8">
        <f>A236+0.5</f>
        <v>164.60999999999987</v>
      </c>
      <c r="B238" s="8">
        <f t="shared" si="30"/>
        <v>34.790000000000134</v>
      </c>
      <c r="D238" s="8"/>
      <c r="E238" s="5" t="s">
        <v>103</v>
      </c>
      <c r="F238" s="5"/>
      <c r="G238" s="6"/>
      <c r="H238" s="7">
        <f t="shared" si="42"/>
        <v>0.69839470284237715</v>
      </c>
      <c r="I238" s="7">
        <f t="shared" ref="I238:I277" si="49">IF($A238&lt;&gt;"",((($A238/I$4)*3600)+3600*HOUR($O$11)+60*MINUTE($O$11)+SECOND($O$11))/86400,"")</f>
        <v>0.6913055555555554</v>
      </c>
      <c r="J238" s="7">
        <f t="shared" si="44"/>
        <v>0.68177951388888869</v>
      </c>
      <c r="K238" s="8"/>
      <c r="Q238" s="8"/>
      <c r="S238" s="8"/>
    </row>
    <row r="239" spans="1:19" ht="31.35" customHeight="1" x14ac:dyDescent="0.2">
      <c r="A239" s="8">
        <f>A238+0.65</f>
        <v>165.25999999999988</v>
      </c>
      <c r="B239" s="8">
        <f t="shared" si="30"/>
        <v>34.140000000000128</v>
      </c>
      <c r="D239" s="8"/>
      <c r="E239" s="5" t="s">
        <v>222</v>
      </c>
      <c r="F239" s="5"/>
      <c r="G239" s="6"/>
      <c r="H239" s="7">
        <f t="shared" si="42"/>
        <v>0.69902454780361745</v>
      </c>
      <c r="I239" s="7">
        <f t="shared" si="49"/>
        <v>0.6919074074074073</v>
      </c>
      <c r="J239" s="7">
        <f t="shared" si="44"/>
        <v>0.68234374999999992</v>
      </c>
      <c r="K239" s="8"/>
      <c r="Q239" s="8"/>
      <c r="S239" s="8"/>
    </row>
    <row r="240" spans="1:19" ht="31.35" customHeight="1" x14ac:dyDescent="0.2">
      <c r="A240" s="24" t="s">
        <v>226</v>
      </c>
      <c r="B240" s="24"/>
      <c r="C240" s="24"/>
      <c r="D240" s="24"/>
      <c r="E240" s="24"/>
      <c r="F240" s="24"/>
      <c r="G240" s="24"/>
      <c r="H240" s="24"/>
      <c r="I240" s="24"/>
      <c r="J240" s="24"/>
      <c r="K240" s="8"/>
      <c r="Q240" s="8"/>
      <c r="S240" s="8"/>
    </row>
    <row r="241" spans="1:19" ht="31.35" customHeight="1" x14ac:dyDescent="0.2">
      <c r="A241" s="8">
        <f>A239+1.3</f>
        <v>166.55999999999989</v>
      </c>
      <c r="B241" s="8">
        <f t="shared" si="30"/>
        <v>32.840000000000117</v>
      </c>
      <c r="D241" s="8"/>
      <c r="E241" s="5" t="s">
        <v>54</v>
      </c>
      <c r="F241" s="5"/>
      <c r="G241" s="6"/>
      <c r="H241" s="7">
        <f t="shared" si="42"/>
        <v>0.70028423772609805</v>
      </c>
      <c r="I241" s="7">
        <f t="shared" si="49"/>
        <v>0.69311111111111101</v>
      </c>
      <c r="J241" s="7">
        <f t="shared" si="44"/>
        <v>0.68347222222222215</v>
      </c>
      <c r="K241" s="8"/>
      <c r="Q241" s="8"/>
      <c r="S241" s="8"/>
    </row>
    <row r="242" spans="1:19" ht="31.35" customHeight="1" x14ac:dyDescent="0.2">
      <c r="A242" s="8">
        <f>A241+1.7</f>
        <v>168.25999999999988</v>
      </c>
      <c r="B242" s="8">
        <f t="shared" si="30"/>
        <v>31.140000000000128</v>
      </c>
      <c r="D242" s="8"/>
      <c r="E242" s="5" t="s">
        <v>43</v>
      </c>
      <c r="F242" s="5"/>
      <c r="G242" s="6"/>
      <c r="H242" s="7">
        <f t="shared" si="42"/>
        <v>0.7019315245478035</v>
      </c>
      <c r="I242" s="7">
        <f t="shared" si="49"/>
        <v>0.69468518518518507</v>
      </c>
      <c r="J242" s="7">
        <f t="shared" si="44"/>
        <v>0.68494791666666655</v>
      </c>
      <c r="K242" s="8"/>
      <c r="Q242" s="8"/>
      <c r="S242" s="8"/>
    </row>
    <row r="243" spans="1:19" ht="31.35" customHeight="1" x14ac:dyDescent="0.2">
      <c r="A243" s="23" t="s">
        <v>93</v>
      </c>
      <c r="B243" s="23"/>
      <c r="C243" s="23"/>
      <c r="D243" s="23"/>
      <c r="E243" s="23"/>
      <c r="F243" s="23"/>
      <c r="G243" s="23"/>
      <c r="H243" s="23"/>
      <c r="I243" s="23"/>
      <c r="J243" s="23"/>
      <c r="K243" s="8"/>
      <c r="Q243" s="8"/>
      <c r="S243" s="8"/>
    </row>
    <row r="244" spans="1:19" ht="31.35" customHeight="1" x14ac:dyDescent="0.2">
      <c r="A244" s="8">
        <f>A242+1.6</f>
        <v>169.85999999999987</v>
      </c>
      <c r="B244" s="8">
        <f t="shared" si="30"/>
        <v>29.540000000000134</v>
      </c>
      <c r="D244" s="8"/>
      <c r="E244" s="5" t="s">
        <v>43</v>
      </c>
      <c r="F244" s="5"/>
      <c r="G244" s="6"/>
      <c r="H244" s="7">
        <f t="shared" si="42"/>
        <v>0.70348191214470268</v>
      </c>
      <c r="I244" s="7">
        <f t="shared" si="49"/>
        <v>0.69616666666666649</v>
      </c>
      <c r="J244" s="7">
        <f t="shared" si="44"/>
        <v>0.68633680555555543</v>
      </c>
      <c r="K244" s="8"/>
      <c r="Q244" s="8"/>
      <c r="S244" s="8"/>
    </row>
    <row r="245" spans="1:19" ht="31.35" customHeight="1" x14ac:dyDescent="0.2">
      <c r="A245" s="8">
        <f>A244+1.8</f>
        <v>171.65999999999988</v>
      </c>
      <c r="B245" s="8">
        <f t="shared" si="30"/>
        <v>27.740000000000123</v>
      </c>
      <c r="D245" s="8"/>
      <c r="E245" s="5" t="s">
        <v>237</v>
      </c>
      <c r="F245" s="5"/>
      <c r="G245" s="6"/>
      <c r="H245" s="7">
        <f t="shared" si="42"/>
        <v>0.70522609819121429</v>
      </c>
      <c r="I245" s="7">
        <f t="shared" si="49"/>
        <v>0.69783333333333319</v>
      </c>
      <c r="J245" s="7">
        <f t="shared" si="44"/>
        <v>0.68789930555555545</v>
      </c>
      <c r="K245" s="8"/>
      <c r="Q245" s="8"/>
      <c r="S245" s="8"/>
    </row>
    <row r="246" spans="1:19" ht="31.35" customHeight="1" x14ac:dyDescent="0.2">
      <c r="A246" s="8">
        <f>A245+0.2</f>
        <v>171.85999999999987</v>
      </c>
      <c r="B246" s="8">
        <f t="shared" si="30"/>
        <v>27.540000000000134</v>
      </c>
      <c r="D246" s="8"/>
      <c r="E246" s="5" t="s">
        <v>238</v>
      </c>
      <c r="F246" s="5"/>
      <c r="G246" s="6"/>
      <c r="H246" s="7">
        <f t="shared" si="42"/>
        <v>0.70541989664082672</v>
      </c>
      <c r="I246" s="7">
        <f t="shared" si="49"/>
        <v>0.69801851851851837</v>
      </c>
      <c r="J246" s="7">
        <f t="shared" si="44"/>
        <v>0.68807291666666659</v>
      </c>
      <c r="K246" s="8"/>
      <c r="Q246" s="8"/>
      <c r="S246" s="8"/>
    </row>
    <row r="247" spans="1:19" ht="31.35" customHeight="1" x14ac:dyDescent="0.2">
      <c r="A247" s="8">
        <f>A246+0.6</f>
        <v>172.45999999999987</v>
      </c>
      <c r="B247" s="8">
        <f t="shared" si="30"/>
        <v>26.94000000000014</v>
      </c>
      <c r="D247" s="8"/>
      <c r="E247" s="5" t="s">
        <v>104</v>
      </c>
      <c r="F247" s="5"/>
      <c r="G247" s="6"/>
      <c r="H247" s="7">
        <f t="shared" si="42"/>
        <v>0.70600129198966388</v>
      </c>
      <c r="I247" s="7">
        <f t="shared" si="49"/>
        <v>0.6985740740740739</v>
      </c>
      <c r="J247" s="7">
        <f t="shared" si="44"/>
        <v>0.68859374999999978</v>
      </c>
      <c r="K247" s="8"/>
      <c r="Q247" s="8"/>
      <c r="S247" s="8"/>
    </row>
    <row r="248" spans="1:19" ht="31.35" customHeight="1" x14ac:dyDescent="0.2">
      <c r="A248" s="25" t="s">
        <v>107</v>
      </c>
      <c r="B248" s="25"/>
      <c r="C248" s="25"/>
      <c r="D248" s="25"/>
      <c r="E248" s="25"/>
      <c r="F248" s="25"/>
      <c r="G248" s="25"/>
      <c r="H248" s="25"/>
      <c r="I248" s="25"/>
      <c r="J248" s="25"/>
      <c r="K248" s="8"/>
      <c r="Q248" s="8"/>
      <c r="S248" s="8"/>
    </row>
    <row r="249" spans="1:19" ht="31.35" customHeight="1" x14ac:dyDescent="0.2">
      <c r="A249" s="8">
        <f>A247+0.23</f>
        <v>172.68999999999986</v>
      </c>
      <c r="B249" s="8">
        <f t="shared" si="30"/>
        <v>26.71000000000015</v>
      </c>
      <c r="D249" s="8"/>
      <c r="E249" s="5" t="s">
        <v>105</v>
      </c>
      <c r="F249" s="5"/>
      <c r="G249" s="6"/>
      <c r="H249" s="7">
        <f t="shared" si="42"/>
        <v>0.70622416020671819</v>
      </c>
      <c r="I249" s="7">
        <f t="shared" si="49"/>
        <v>0.69878703703703693</v>
      </c>
      <c r="J249" s="7">
        <f t="shared" si="44"/>
        <v>0.68879340277777756</v>
      </c>
      <c r="K249" s="8"/>
      <c r="Q249" s="8"/>
      <c r="S249" s="8"/>
    </row>
    <row r="250" spans="1:19" ht="31.35" customHeight="1" x14ac:dyDescent="0.2">
      <c r="A250" s="8">
        <f>A249+1.6</f>
        <v>174.28999999999985</v>
      </c>
      <c r="B250" s="8">
        <f t="shared" si="30"/>
        <v>25.110000000000156</v>
      </c>
      <c r="D250" s="8"/>
      <c r="E250" s="5" t="s">
        <v>106</v>
      </c>
      <c r="F250" s="5"/>
      <c r="G250" s="6"/>
      <c r="H250" s="7">
        <f t="shared" si="42"/>
        <v>0.70777454780361748</v>
      </c>
      <c r="I250" s="7">
        <f t="shared" si="49"/>
        <v>0.70026851851851835</v>
      </c>
      <c r="J250" s="7">
        <f t="shared" si="44"/>
        <v>0.69018229166666645</v>
      </c>
      <c r="K250" s="8"/>
      <c r="Q250" s="8"/>
      <c r="S250" s="8"/>
    </row>
    <row r="251" spans="1:19" ht="31.35" customHeight="1" x14ac:dyDescent="0.2">
      <c r="A251" s="8">
        <f>A250+0.9</f>
        <v>175.18999999999986</v>
      </c>
      <c r="B251" s="8">
        <f t="shared" si="30"/>
        <v>24.21000000000015</v>
      </c>
      <c r="D251" s="8"/>
      <c r="E251" s="5" t="s">
        <v>108</v>
      </c>
      <c r="F251" s="5"/>
      <c r="G251" s="6"/>
      <c r="H251" s="7">
        <f t="shared" si="42"/>
        <v>0.70864664082687323</v>
      </c>
      <c r="I251" s="7">
        <f t="shared" si="49"/>
        <v>0.7011018518518517</v>
      </c>
      <c r="J251" s="7">
        <f t="shared" si="44"/>
        <v>0.69096354166666651</v>
      </c>
      <c r="K251" s="8"/>
      <c r="Q251" s="8"/>
      <c r="S251" s="8"/>
    </row>
    <row r="252" spans="1:19" ht="31.35" customHeight="1" x14ac:dyDescent="0.2">
      <c r="A252" s="25" t="s">
        <v>95</v>
      </c>
      <c r="B252" s="25"/>
      <c r="C252" s="25"/>
      <c r="D252" s="25"/>
      <c r="E252" s="25"/>
      <c r="F252" s="25"/>
      <c r="G252" s="25"/>
      <c r="H252" s="25"/>
      <c r="I252" s="25"/>
      <c r="J252" s="25"/>
      <c r="K252" s="8"/>
      <c r="Q252" s="8"/>
      <c r="S252" s="8"/>
    </row>
    <row r="253" spans="1:19" ht="31.35" customHeight="1" x14ac:dyDescent="0.2">
      <c r="A253" s="8">
        <f>A251+1.4</f>
        <v>176.58999999999986</v>
      </c>
      <c r="B253" s="8">
        <f t="shared" si="30"/>
        <v>22.810000000000144</v>
      </c>
      <c r="D253" s="8"/>
      <c r="E253" s="5" t="s">
        <v>108</v>
      </c>
      <c r="F253" s="5"/>
      <c r="G253" s="6"/>
      <c r="H253" s="7">
        <f t="shared" si="42"/>
        <v>0.7100032299741601</v>
      </c>
      <c r="I253" s="7">
        <f t="shared" si="49"/>
        <v>0.70239814814814805</v>
      </c>
      <c r="J253" s="7">
        <f t="shared" si="44"/>
        <v>0.69217881944444426</v>
      </c>
      <c r="K253" s="8"/>
      <c r="Q253" s="8"/>
      <c r="S253" s="8"/>
    </row>
    <row r="254" spans="1:19" ht="31.35" customHeight="1" x14ac:dyDescent="0.2">
      <c r="A254" s="8">
        <f>A253+1.1</f>
        <v>177.68999999999986</v>
      </c>
      <c r="B254" s="8">
        <f t="shared" si="30"/>
        <v>21.71000000000015</v>
      </c>
      <c r="D254" s="8"/>
      <c r="E254" s="5" t="s">
        <v>109</v>
      </c>
      <c r="F254" s="5"/>
      <c r="G254" s="6"/>
      <c r="H254" s="7">
        <f t="shared" si="42"/>
        <v>0.71106912144702827</v>
      </c>
      <c r="I254" s="7">
        <f t="shared" si="49"/>
        <v>0.70341666666666658</v>
      </c>
      <c r="J254" s="7">
        <f t="shared" si="44"/>
        <v>0.69313368055555535</v>
      </c>
      <c r="K254" s="8"/>
      <c r="Q254" s="8"/>
      <c r="S254" s="8"/>
    </row>
    <row r="255" spans="1:19" ht="31.35" customHeight="1" x14ac:dyDescent="0.2">
      <c r="A255" s="8">
        <f>A254+0.05</f>
        <v>177.73999999999987</v>
      </c>
      <c r="B255" s="8">
        <f t="shared" si="30"/>
        <v>21.660000000000139</v>
      </c>
      <c r="D255" s="8"/>
      <c r="E255" s="5" t="s">
        <v>108</v>
      </c>
      <c r="F255" s="5"/>
      <c r="G255" s="6"/>
      <c r="H255" s="7">
        <f t="shared" si="42"/>
        <v>0.71111757105943141</v>
      </c>
      <c r="I255" s="7">
        <f t="shared" si="49"/>
        <v>0.70346296296296285</v>
      </c>
      <c r="J255" s="7">
        <f t="shared" si="44"/>
        <v>0.69317708333333317</v>
      </c>
      <c r="K255" s="8"/>
      <c r="Q255" s="8"/>
      <c r="S255" s="8"/>
    </row>
    <row r="256" spans="1:19" ht="31.35" customHeight="1" x14ac:dyDescent="0.2">
      <c r="A256" s="8">
        <f>A255+0.35</f>
        <v>178.08999999999986</v>
      </c>
      <c r="B256" s="8">
        <f t="shared" si="30"/>
        <v>21.310000000000144</v>
      </c>
      <c r="D256" s="8"/>
      <c r="E256" s="5" t="s">
        <v>190</v>
      </c>
      <c r="F256" s="5"/>
      <c r="G256" s="6"/>
      <c r="H256" s="7">
        <f t="shared" si="42"/>
        <v>0.71145671834625313</v>
      </c>
      <c r="I256" s="7">
        <f t="shared" si="49"/>
        <v>0.70378703703703693</v>
      </c>
      <c r="J256" s="7">
        <f t="shared" si="44"/>
        <v>0.69348090277777763</v>
      </c>
      <c r="K256" s="8"/>
      <c r="Q256" s="8"/>
      <c r="S256" s="8"/>
    </row>
    <row r="257" spans="1:19" ht="31.35" customHeight="1" x14ac:dyDescent="0.2">
      <c r="A257" s="25" t="s">
        <v>206</v>
      </c>
      <c r="B257" s="25"/>
      <c r="C257" s="25"/>
      <c r="D257" s="25"/>
      <c r="E257" s="25"/>
      <c r="F257" s="25"/>
      <c r="G257" s="25"/>
      <c r="H257" s="25"/>
      <c r="I257" s="25"/>
      <c r="J257" s="25"/>
      <c r="K257" s="8"/>
      <c r="Q257" s="8"/>
      <c r="S257" s="8"/>
    </row>
    <row r="258" spans="1:19" ht="31.35" customHeight="1" x14ac:dyDescent="0.2">
      <c r="A258" s="8">
        <f>A256+1.2</f>
        <v>179.28999999999985</v>
      </c>
      <c r="B258" s="8">
        <f t="shared" si="30"/>
        <v>20.110000000000156</v>
      </c>
      <c r="D258" s="8"/>
      <c r="E258" s="5" t="s">
        <v>227</v>
      </c>
      <c r="F258" s="5"/>
      <c r="G258" s="6"/>
      <c r="H258" s="7">
        <f t="shared" si="42"/>
        <v>0.71261950904392746</v>
      </c>
      <c r="I258" s="7">
        <f t="shared" si="49"/>
        <v>0.704898148148148</v>
      </c>
      <c r="J258" s="7">
        <f t="shared" si="44"/>
        <v>0.69452256944444424</v>
      </c>
      <c r="K258" s="8"/>
      <c r="Q258" s="8"/>
      <c r="S258" s="8"/>
    </row>
    <row r="259" spans="1:19" ht="31.35" customHeight="1" x14ac:dyDescent="0.2">
      <c r="A259" s="8">
        <f>A258+1.6</f>
        <v>180.88999999999984</v>
      </c>
      <c r="B259" s="8">
        <f t="shared" si="30"/>
        <v>18.510000000000161</v>
      </c>
      <c r="D259" s="8"/>
      <c r="E259" s="5" t="s">
        <v>191</v>
      </c>
      <c r="F259" s="5"/>
      <c r="G259" s="6"/>
      <c r="H259" s="7">
        <f t="shared" si="42"/>
        <v>0.71416989664082675</v>
      </c>
      <c r="I259" s="7">
        <f t="shared" si="49"/>
        <v>0.70637962962962941</v>
      </c>
      <c r="J259" s="7">
        <f t="shared" si="44"/>
        <v>0.69591145833333312</v>
      </c>
      <c r="K259" s="8"/>
      <c r="Q259" s="8"/>
      <c r="S259" s="8"/>
    </row>
    <row r="260" spans="1:19" ht="31.35" customHeight="1" x14ac:dyDescent="0.2">
      <c r="A260" s="8">
        <f>A259+2.1</f>
        <v>182.98999999999984</v>
      </c>
      <c r="B260" s="8">
        <f t="shared" si="30"/>
        <v>16.410000000000167</v>
      </c>
      <c r="D260" s="8"/>
      <c r="E260" s="5" t="s">
        <v>192</v>
      </c>
      <c r="F260" s="5"/>
      <c r="G260" s="6"/>
      <c r="H260" s="7">
        <f t="shared" si="42"/>
        <v>0.71620478036175694</v>
      </c>
      <c r="I260" s="7">
        <f t="shared" si="49"/>
        <v>0.70832407407407394</v>
      </c>
      <c r="J260" s="7">
        <f t="shared" si="44"/>
        <v>0.6977343749999998</v>
      </c>
      <c r="K260" s="8"/>
      <c r="Q260" s="8"/>
      <c r="S260" s="8"/>
    </row>
    <row r="261" spans="1:19" ht="31.35" customHeight="1" x14ac:dyDescent="0.2">
      <c r="A261" s="25" t="s">
        <v>207</v>
      </c>
      <c r="B261" s="25"/>
      <c r="C261" s="25"/>
      <c r="D261" s="25"/>
      <c r="E261" s="25"/>
      <c r="F261" s="25"/>
      <c r="G261" s="25"/>
      <c r="H261" s="25"/>
      <c r="I261" s="25"/>
      <c r="J261" s="25"/>
      <c r="K261" s="8"/>
      <c r="Q261" s="8"/>
      <c r="S261" s="8"/>
    </row>
    <row r="262" spans="1:19" ht="31.35" customHeight="1" x14ac:dyDescent="0.2">
      <c r="A262" s="8">
        <f>A260+1.3</f>
        <v>184.28999999999985</v>
      </c>
      <c r="B262" s="8">
        <f t="shared" si="30"/>
        <v>15.110000000000156</v>
      </c>
      <c r="D262" s="8"/>
      <c r="E262" s="5" t="s">
        <v>193</v>
      </c>
      <c r="F262" s="5"/>
      <c r="G262" s="6"/>
      <c r="H262" s="7">
        <f t="shared" si="42"/>
        <v>0.71746447028423754</v>
      </c>
      <c r="I262" s="7">
        <f t="shared" si="49"/>
        <v>0.70952777777777765</v>
      </c>
      <c r="J262" s="7">
        <f t="shared" si="44"/>
        <v>0.69886284722222203</v>
      </c>
      <c r="K262" s="8"/>
      <c r="Q262" s="8"/>
      <c r="S262" s="8"/>
    </row>
    <row r="263" spans="1:19" ht="31.35" customHeight="1" x14ac:dyDescent="0.2">
      <c r="A263" s="8">
        <f>A262+0.8</f>
        <v>185.08999999999986</v>
      </c>
      <c r="B263" s="8">
        <f t="shared" si="30"/>
        <v>14.310000000000144</v>
      </c>
      <c r="D263" s="8"/>
      <c r="E263" s="5" t="s">
        <v>195</v>
      </c>
      <c r="F263" s="5"/>
      <c r="G263" s="6"/>
      <c r="H263" s="7">
        <f t="shared" si="42"/>
        <v>0.71823966408268725</v>
      </c>
      <c r="I263" s="7">
        <f t="shared" si="49"/>
        <v>0.71026851851851835</v>
      </c>
      <c r="J263" s="7">
        <f t="shared" si="44"/>
        <v>0.69955729166666658</v>
      </c>
      <c r="K263" s="8"/>
      <c r="Q263" s="8"/>
      <c r="S263" s="8"/>
    </row>
    <row r="264" spans="1:19" ht="31.35" customHeight="1" x14ac:dyDescent="0.2">
      <c r="A264" s="8">
        <f>A263+0.1</f>
        <v>185.18999999999986</v>
      </c>
      <c r="B264" s="8">
        <f t="shared" si="30"/>
        <v>14.21000000000015</v>
      </c>
      <c r="D264" s="8"/>
      <c r="E264" s="5" t="s">
        <v>171</v>
      </c>
      <c r="F264" s="5"/>
      <c r="G264" s="6"/>
      <c r="H264" s="7">
        <f t="shared" si="42"/>
        <v>0.7183365633074934</v>
      </c>
      <c r="I264" s="7">
        <f t="shared" si="49"/>
        <v>0.710361111111111</v>
      </c>
      <c r="J264" s="7">
        <f t="shared" si="44"/>
        <v>0.69964409722222209</v>
      </c>
      <c r="K264" s="8"/>
      <c r="Q264" s="8"/>
      <c r="S264" s="8"/>
    </row>
    <row r="265" spans="1:19" ht="31.35" customHeight="1" x14ac:dyDescent="0.2">
      <c r="A265" s="8">
        <f>A264+0.4</f>
        <v>185.58999999999986</v>
      </c>
      <c r="B265" s="8">
        <f t="shared" si="30"/>
        <v>13.810000000000144</v>
      </c>
      <c r="D265" s="8"/>
      <c r="E265" s="5" t="s">
        <v>194</v>
      </c>
      <c r="F265" s="5"/>
      <c r="G265" s="6"/>
      <c r="H265" s="7">
        <f t="shared" si="42"/>
        <v>0.71872416020671814</v>
      </c>
      <c r="I265" s="7">
        <f t="shared" si="49"/>
        <v>0.71073148148148135</v>
      </c>
      <c r="J265" s="7">
        <f t="shared" si="44"/>
        <v>0.69999131944444426</v>
      </c>
      <c r="K265" s="8"/>
      <c r="Q265" s="8"/>
      <c r="S265" s="8"/>
    </row>
    <row r="266" spans="1:19" ht="31.35" customHeight="1" x14ac:dyDescent="0.2">
      <c r="A266" s="25" t="s">
        <v>208</v>
      </c>
      <c r="B266" s="25"/>
      <c r="C266" s="25"/>
      <c r="D266" s="25"/>
      <c r="E266" s="25"/>
      <c r="F266" s="25"/>
      <c r="G266" s="25"/>
      <c r="H266" s="25"/>
      <c r="I266" s="25"/>
      <c r="J266" s="25"/>
      <c r="K266" s="8"/>
      <c r="Q266" s="8"/>
      <c r="S266" s="8"/>
    </row>
    <row r="267" spans="1:19" ht="31.35" customHeight="1" x14ac:dyDescent="0.2">
      <c r="A267" s="8">
        <f>A265+1</f>
        <v>186.58999999999986</v>
      </c>
      <c r="B267" s="8">
        <f t="shared" si="30"/>
        <v>12.810000000000144</v>
      </c>
      <c r="E267" s="5" t="s">
        <v>196</v>
      </c>
      <c r="F267" s="5"/>
      <c r="G267" s="6"/>
      <c r="H267" s="7">
        <f t="shared" si="42"/>
        <v>0.71969315245478016</v>
      </c>
      <c r="I267" s="7">
        <f t="shared" si="49"/>
        <v>0.71165740740740724</v>
      </c>
      <c r="J267" s="7">
        <f t="shared" si="44"/>
        <v>0.70085937499999995</v>
      </c>
      <c r="K267" s="8"/>
      <c r="Q267" s="8"/>
      <c r="S267" s="8"/>
    </row>
    <row r="268" spans="1:19" ht="31.35" customHeight="1" x14ac:dyDescent="0.2">
      <c r="A268" s="8">
        <f>A267+0.2</f>
        <v>186.78999999999985</v>
      </c>
      <c r="B268" s="8">
        <f t="shared" ref="B268:B289" si="50">-(A268-$K$7)</f>
        <v>12.610000000000156</v>
      </c>
      <c r="D268" s="8"/>
      <c r="E268" s="5" t="s">
        <v>197</v>
      </c>
      <c r="F268" s="5"/>
      <c r="G268" s="6"/>
      <c r="H268" s="7">
        <f t="shared" ref="H268:H277" si="51">IF($A268&lt;&gt;"",((($A268/H$4)*3600)+3600*HOUR($O$9)+60*MINUTE($O$9)+SECOND($O$9))/86400,"")</f>
        <v>0.71988695090439259</v>
      </c>
      <c r="I268" s="7">
        <f t="shared" si="49"/>
        <v>0.71184259259259242</v>
      </c>
      <c r="J268" s="7">
        <f t="shared" si="44"/>
        <v>0.70103298611111098</v>
      </c>
      <c r="K268" s="8"/>
      <c r="Q268" s="8"/>
      <c r="S268" s="8"/>
    </row>
    <row r="269" spans="1:19" ht="31.35" customHeight="1" x14ac:dyDescent="0.2">
      <c r="A269" s="8">
        <f>A268+0.4</f>
        <v>187.18999999999986</v>
      </c>
      <c r="B269" s="8">
        <f t="shared" si="50"/>
        <v>12.21000000000015</v>
      </c>
      <c r="D269" s="8"/>
      <c r="E269" s="5" t="s">
        <v>198</v>
      </c>
      <c r="F269" s="5"/>
      <c r="G269" s="6"/>
      <c r="H269" s="7">
        <f t="shared" si="51"/>
        <v>0.72027454780361744</v>
      </c>
      <c r="I269" s="7">
        <f t="shared" si="49"/>
        <v>0.71221296296296288</v>
      </c>
      <c r="J269" s="7">
        <f t="shared" si="44"/>
        <v>0.70138020833333314</v>
      </c>
      <c r="K269" s="8"/>
      <c r="Q269" s="8"/>
      <c r="S269" s="8"/>
    </row>
    <row r="270" spans="1:19" ht="31.35" customHeight="1" x14ac:dyDescent="0.2">
      <c r="A270" s="8">
        <f>A269+0.5</f>
        <v>187.68999999999986</v>
      </c>
      <c r="B270" s="8">
        <f t="shared" si="50"/>
        <v>11.71000000000015</v>
      </c>
      <c r="D270" s="8"/>
      <c r="E270" s="5" t="s">
        <v>203</v>
      </c>
      <c r="F270" s="5"/>
      <c r="G270" s="6"/>
      <c r="H270" s="7">
        <f t="shared" si="51"/>
        <v>0.72075904392764845</v>
      </c>
      <c r="I270" s="7">
        <f t="shared" si="49"/>
        <v>0.71267592592592577</v>
      </c>
      <c r="J270" s="7">
        <f t="shared" si="44"/>
        <v>0.70181423611111093</v>
      </c>
      <c r="K270" s="8"/>
      <c r="Q270" s="8"/>
      <c r="S270" s="8"/>
    </row>
    <row r="271" spans="1:19" ht="31.35" customHeight="1" x14ac:dyDescent="0.2">
      <c r="A271" s="8">
        <f>A270+0.4</f>
        <v>188.08999999999986</v>
      </c>
      <c r="B271" s="8">
        <f t="shared" si="50"/>
        <v>11.310000000000144</v>
      </c>
      <c r="D271" s="8"/>
      <c r="E271" s="5" t="s">
        <v>44</v>
      </c>
      <c r="F271" s="5"/>
      <c r="G271" s="6"/>
      <c r="H271" s="7">
        <f t="shared" si="51"/>
        <v>0.72114664082687319</v>
      </c>
      <c r="I271" s="7">
        <f t="shared" si="49"/>
        <v>0.71304629629629623</v>
      </c>
      <c r="J271" s="7">
        <f t="shared" si="44"/>
        <v>0.70216145833333321</v>
      </c>
      <c r="K271" s="8"/>
      <c r="Q271" s="8"/>
      <c r="S271" s="8"/>
    </row>
    <row r="272" spans="1:19" ht="31.35" customHeight="1" x14ac:dyDescent="0.2">
      <c r="A272" s="25" t="s">
        <v>209</v>
      </c>
      <c r="B272" s="25"/>
      <c r="C272" s="25"/>
      <c r="D272" s="25"/>
      <c r="E272" s="25"/>
      <c r="F272" s="25"/>
      <c r="G272" s="25"/>
      <c r="H272" s="25"/>
      <c r="I272" s="25"/>
      <c r="J272" s="25"/>
      <c r="K272" s="8"/>
      <c r="Q272" s="8"/>
      <c r="S272" s="8"/>
    </row>
    <row r="273" spans="1:19" ht="31.35" customHeight="1" x14ac:dyDescent="0.2">
      <c r="A273" s="8">
        <f>A271+0.9</f>
        <v>188.98999999999987</v>
      </c>
      <c r="B273" s="8">
        <f t="shared" si="50"/>
        <v>10.410000000000139</v>
      </c>
      <c r="D273" s="8"/>
      <c r="E273" s="5" t="s">
        <v>199</v>
      </c>
      <c r="F273" s="5"/>
      <c r="G273" s="6"/>
      <c r="H273" s="7">
        <f t="shared" si="51"/>
        <v>0.72201873385012905</v>
      </c>
      <c r="I273" s="7">
        <f t="shared" si="49"/>
        <v>0.71387962962962948</v>
      </c>
      <c r="J273" s="7">
        <f t="shared" si="44"/>
        <v>0.70294270833333317</v>
      </c>
      <c r="K273" s="8"/>
      <c r="Q273" s="8"/>
      <c r="S273" s="8"/>
    </row>
    <row r="274" spans="1:19" ht="31.35" customHeight="1" x14ac:dyDescent="0.2">
      <c r="A274" s="8">
        <f>A273+1</f>
        <v>189.98999999999987</v>
      </c>
      <c r="B274" s="8">
        <f t="shared" si="50"/>
        <v>9.4100000000001387</v>
      </c>
      <c r="D274" s="8"/>
      <c r="E274" s="5" t="s">
        <v>45</v>
      </c>
      <c r="F274" s="5"/>
      <c r="G274" s="6"/>
      <c r="H274" s="7">
        <f t="shared" si="51"/>
        <v>0.72298772609819106</v>
      </c>
      <c r="I274" s="7">
        <f t="shared" si="49"/>
        <v>0.71480555555555547</v>
      </c>
      <c r="J274" s="7">
        <f t="shared" si="44"/>
        <v>0.70381076388888886</v>
      </c>
      <c r="K274" s="8"/>
      <c r="Q274" s="8"/>
      <c r="S274" s="8"/>
    </row>
    <row r="275" spans="1:19" ht="31.35" customHeight="1" x14ac:dyDescent="0.2">
      <c r="A275" s="8">
        <f>A274+2.3</f>
        <v>192.28999999999988</v>
      </c>
      <c r="B275" s="8">
        <f t="shared" si="50"/>
        <v>7.1100000000001273</v>
      </c>
      <c r="D275" s="8"/>
      <c r="E275" s="5" t="s">
        <v>200</v>
      </c>
      <c r="F275" s="5"/>
      <c r="G275" s="6"/>
      <c r="H275" s="7">
        <f t="shared" si="51"/>
        <v>0.72521640826873379</v>
      </c>
      <c r="I275" s="7">
        <f t="shared" si="49"/>
        <v>0.71693518518518506</v>
      </c>
      <c r="J275" s="7">
        <f t="shared" si="44"/>
        <v>0.70580729166666645</v>
      </c>
      <c r="K275" s="8"/>
      <c r="Q275" s="8"/>
      <c r="S275" s="8"/>
    </row>
    <row r="276" spans="1:19" ht="31.35" customHeight="1" x14ac:dyDescent="0.2">
      <c r="A276" s="8">
        <f>A275+0.3</f>
        <v>192.58999999999989</v>
      </c>
      <c r="B276" s="8">
        <f t="shared" si="50"/>
        <v>6.810000000000116</v>
      </c>
      <c r="D276" s="8"/>
      <c r="E276" s="5" t="s">
        <v>204</v>
      </c>
      <c r="F276" s="5"/>
      <c r="G276" s="6"/>
      <c r="H276" s="7">
        <f t="shared" si="51"/>
        <v>0.72550710594315238</v>
      </c>
      <c r="I276" s="7">
        <f t="shared" si="49"/>
        <v>0.71721296296296289</v>
      </c>
      <c r="J276" s="7">
        <f t="shared" si="44"/>
        <v>0.70606770833333321</v>
      </c>
      <c r="K276" s="8"/>
      <c r="Q276" s="8"/>
      <c r="S276" s="8"/>
    </row>
    <row r="277" spans="1:19" ht="31.35" customHeight="1" x14ac:dyDescent="0.2">
      <c r="A277" s="8">
        <f>A276+0.1</f>
        <v>192.68999999999988</v>
      </c>
      <c r="B277" s="8">
        <f t="shared" si="50"/>
        <v>6.7100000000001216</v>
      </c>
      <c r="D277" s="8"/>
      <c r="E277" s="5" t="s">
        <v>201</v>
      </c>
      <c r="F277" s="5"/>
      <c r="G277" s="6"/>
      <c r="H277" s="7">
        <f t="shared" si="51"/>
        <v>0.72560400516795853</v>
      </c>
      <c r="I277" s="7">
        <f t="shared" si="49"/>
        <v>0.71730555555555542</v>
      </c>
      <c r="J277" s="7">
        <f t="shared" si="44"/>
        <v>0.70615451388888884</v>
      </c>
      <c r="K277" s="8"/>
      <c r="Q277" s="8"/>
      <c r="S277" s="8"/>
    </row>
    <row r="278" spans="1:19" ht="31.35" customHeight="1" x14ac:dyDescent="0.2">
      <c r="A278" s="25" t="s">
        <v>110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8"/>
      <c r="Q278" s="8"/>
      <c r="S278" s="8"/>
    </row>
    <row r="279" spans="1:19" ht="31.35" customHeight="1" x14ac:dyDescent="0.2">
      <c r="A279" s="8">
        <f>A277+3</f>
        <v>195.68999999999988</v>
      </c>
      <c r="B279" s="8">
        <f t="shared" si="50"/>
        <v>3.7100000000001216</v>
      </c>
      <c r="D279" s="8"/>
      <c r="E279" s="5" t="s">
        <v>46</v>
      </c>
      <c r="F279" s="5"/>
      <c r="G279" s="6"/>
      <c r="H279" s="7">
        <f>IF($A279&lt;&gt;"",((($A279/H$4)*3600)+3600*HOUR($O$9)+60*MINUTE($O$9)+SECOND($O$9))/86400,"")</f>
        <v>0.72851098191214458</v>
      </c>
      <c r="I279" s="7">
        <f>IF($A279&lt;&gt;"",((($A279/I$4)*3600)+3600*HOUR($O$9)+60*MINUTE($O$9)+SECOND($O$9))/86400,"")</f>
        <v>0.72008333333333319</v>
      </c>
      <c r="J279" s="7">
        <f t="shared" si="44"/>
        <v>0.70875868055555546</v>
      </c>
      <c r="K279" s="8"/>
      <c r="Q279" s="8"/>
      <c r="S279" s="8"/>
    </row>
    <row r="280" spans="1:19" ht="31.35" customHeight="1" x14ac:dyDescent="0.2">
      <c r="A280" s="25" t="s">
        <v>96</v>
      </c>
      <c r="B280" s="25"/>
      <c r="C280" s="25"/>
      <c r="D280" s="25"/>
      <c r="E280" s="25"/>
      <c r="F280" s="25"/>
      <c r="G280" s="25"/>
      <c r="H280" s="25"/>
      <c r="I280" s="25"/>
      <c r="J280" s="25"/>
      <c r="K280" s="8"/>
      <c r="Q280" s="8"/>
      <c r="S280" s="8"/>
    </row>
    <row r="281" spans="1:19" ht="31.35" customHeight="1" x14ac:dyDescent="0.2">
      <c r="A281" s="8">
        <f>A279+1.1</f>
        <v>196.78999999999988</v>
      </c>
      <c r="B281" s="8">
        <f t="shared" si="50"/>
        <v>2.6100000000001273</v>
      </c>
      <c r="D281" s="8"/>
      <c r="E281" s="5" t="s">
        <v>46</v>
      </c>
      <c r="F281" s="5"/>
      <c r="G281" s="6"/>
      <c r="H281" s="7">
        <f>IF($A281&lt;&gt;"",((($A281/H$4)*3600)+3600*HOUR($O$9)+60*MINUTE($O$9)+SECOND($O$9))/86400,"")</f>
        <v>0.72957687338501276</v>
      </c>
      <c r="I281" s="7">
        <f>IF($A281&lt;&gt;"",((($A281/I$4)*3600)+3600*HOUR($O$9)+60*MINUTE($O$9)+SECOND($O$9))/86400,"")</f>
        <v>0.72110185185185172</v>
      </c>
      <c r="J281" s="7">
        <f t="shared" ref="J281:J289" si="52">IF($A281&lt;&gt;"",((($A281/J$4)*3600)+3600*HOUR($O$9)+60*MINUTE($O$9)+SECOND($O$9))/86400,"")</f>
        <v>0.70971354166666645</v>
      </c>
      <c r="K281" s="8"/>
      <c r="Q281" s="8"/>
      <c r="S281" s="8"/>
    </row>
    <row r="282" spans="1:19" ht="31.35" customHeight="1" x14ac:dyDescent="0.2">
      <c r="A282" s="8">
        <f>A281+0.3</f>
        <v>197.08999999999989</v>
      </c>
      <c r="B282" s="8">
        <f t="shared" si="50"/>
        <v>2.310000000000116</v>
      </c>
      <c r="D282" s="8"/>
      <c r="E282" s="5" t="s">
        <v>45</v>
      </c>
      <c r="F282" s="5"/>
      <c r="G282" s="6"/>
      <c r="H282" s="7">
        <f t="shared" ref="H282:I283" si="53">IF($A282&lt;&gt;"",((($A282/H$4)*3600)+3600*HOUR($O$9)+60*MINUTE($O$9)+SECOND($O$9))/86400,"")</f>
        <v>0.72986757105943134</v>
      </c>
      <c r="I282" s="7">
        <f t="shared" si="53"/>
        <v>0.72137962962962954</v>
      </c>
      <c r="J282" s="7">
        <f t="shared" si="52"/>
        <v>0.70997395833333321</v>
      </c>
      <c r="K282" s="8"/>
      <c r="Q282" s="8"/>
      <c r="S282" s="8"/>
    </row>
    <row r="283" spans="1:19" ht="31.35" customHeight="1" x14ac:dyDescent="0.2">
      <c r="A283" s="8">
        <f>A282+0.4</f>
        <v>197.4899999999999</v>
      </c>
      <c r="B283" s="8">
        <f t="shared" si="50"/>
        <v>1.9100000000001103</v>
      </c>
      <c r="D283" s="8"/>
      <c r="E283" s="5" t="s">
        <v>202</v>
      </c>
      <c r="F283" s="5"/>
      <c r="G283" s="6"/>
      <c r="H283" s="7">
        <f>IF($A283&lt;&gt;"",((($A283/H$4)*3600)+3600*HOUR($O$9)+60*MINUTE($O$9)+SECOND($O$9))/86400,"")</f>
        <v>0.73025516795865619</v>
      </c>
      <c r="I283" s="7">
        <f t="shared" si="53"/>
        <v>0.72175</v>
      </c>
      <c r="J283" s="7">
        <f t="shared" si="52"/>
        <v>0.71032118055555549</v>
      </c>
      <c r="K283" s="8"/>
      <c r="Q283" s="8"/>
      <c r="S283" s="8"/>
    </row>
    <row r="284" spans="1:19" ht="31.35" customHeight="1" x14ac:dyDescent="0.2">
      <c r="A284" s="24" t="s">
        <v>98</v>
      </c>
      <c r="B284" s="24"/>
      <c r="C284" s="24"/>
      <c r="D284" s="24"/>
      <c r="E284" s="24"/>
      <c r="F284" s="24"/>
      <c r="G284" s="24"/>
      <c r="H284" s="24"/>
      <c r="I284" s="24"/>
      <c r="J284" s="24"/>
      <c r="K284" s="8"/>
      <c r="Q284" s="8"/>
      <c r="S284" s="8"/>
    </row>
    <row r="285" spans="1:19" ht="31.35" customHeight="1" x14ac:dyDescent="0.2">
      <c r="A285" s="25" t="s">
        <v>49</v>
      </c>
      <c r="B285" s="25"/>
      <c r="C285" s="25"/>
      <c r="D285" s="25"/>
      <c r="E285" s="25"/>
      <c r="F285" s="25"/>
      <c r="G285" s="25"/>
      <c r="H285" s="25"/>
      <c r="I285" s="25"/>
      <c r="J285" s="25"/>
      <c r="K285" s="8"/>
      <c r="Q285" s="8"/>
      <c r="S285" s="8"/>
    </row>
    <row r="286" spans="1:19" ht="31.35" customHeight="1" x14ac:dyDescent="0.2">
      <c r="A286" s="8">
        <f>A283+0.8</f>
        <v>198.28999999999991</v>
      </c>
      <c r="B286" s="8">
        <f t="shared" si="50"/>
        <v>1.1100000000000989</v>
      </c>
      <c r="D286" s="8"/>
      <c r="E286" s="5" t="s">
        <v>47</v>
      </c>
      <c r="F286" s="5"/>
      <c r="G286" s="6"/>
      <c r="H286" s="7">
        <f>IF($A286&lt;&gt;"",((($A286/H$4)*3600)+3600*HOUR($O$9)+60*MINUTE($O$9)+SECOND($O$9))/86400,"")</f>
        <v>0.7310303617571059</v>
      </c>
      <c r="I286" s="7">
        <f>IF($A286&lt;&gt;"",((($A286/I$4)*3600)+3600*HOUR($O$9)+60*MINUTE($O$9)+SECOND($O$9))/86400,"")</f>
        <v>0.72249074074074071</v>
      </c>
      <c r="J286" s="7">
        <f t="shared" si="52"/>
        <v>0.71101562499999993</v>
      </c>
      <c r="K286" s="8"/>
      <c r="Q286" s="8"/>
      <c r="S286" s="8"/>
    </row>
    <row r="287" spans="1:19" ht="31.35" customHeight="1" x14ac:dyDescent="0.2">
      <c r="A287" s="8">
        <f>A286+0.3</f>
        <v>198.58999999999992</v>
      </c>
      <c r="B287" s="8">
        <f t="shared" si="50"/>
        <v>0.81000000000008754</v>
      </c>
      <c r="D287" s="8"/>
      <c r="E287" s="5" t="s">
        <v>205</v>
      </c>
      <c r="F287" s="5"/>
      <c r="G287" s="6"/>
      <c r="H287" s="7">
        <f>IF($A287&lt;&gt;"",((($A287/H$4)*3600)+3600*HOUR($O$9)+60*MINUTE($O$9)+SECOND($O$9))/86400,"")</f>
        <v>0.73132105943152448</v>
      </c>
      <c r="I287" s="7">
        <f>IF($A287&lt;&gt;"",((($A287/I$4)*3600)+3600*HOUR($O$9)+60*MINUTE($O$9)+SECOND($O$9))/86400,"")</f>
        <v>0.72276851851851853</v>
      </c>
      <c r="J287" s="7">
        <f t="shared" si="52"/>
        <v>0.71127604166666658</v>
      </c>
      <c r="K287" s="8"/>
      <c r="Q287" s="8"/>
      <c r="S287" s="8"/>
    </row>
    <row r="288" spans="1:19" ht="31.35" customHeight="1" x14ac:dyDescent="0.2">
      <c r="A288" s="25" t="s">
        <v>97</v>
      </c>
      <c r="B288" s="25"/>
      <c r="C288" s="25"/>
      <c r="D288" s="25"/>
      <c r="E288" s="25"/>
      <c r="F288" s="25"/>
      <c r="G288" s="25"/>
      <c r="H288" s="25"/>
      <c r="I288" s="25"/>
      <c r="J288" s="25"/>
      <c r="K288" s="8"/>
      <c r="Q288" s="8"/>
      <c r="S288" s="8"/>
    </row>
    <row r="289" spans="1:19" ht="31.35" customHeight="1" x14ac:dyDescent="0.2">
      <c r="A289" s="8">
        <f>A287+0.8</f>
        <v>199.38999999999993</v>
      </c>
      <c r="B289" s="8">
        <f t="shared" si="50"/>
        <v>1.000000000007617E-2</v>
      </c>
      <c r="D289" s="8"/>
      <c r="E289" s="5" t="s">
        <v>13</v>
      </c>
      <c r="F289" s="5"/>
      <c r="G289" s="6"/>
      <c r="H289" s="7">
        <f>IF($A289&lt;&gt;"",((($A289/H$4)*3600)+3600*HOUR($O$9)+60*MINUTE($O$9)+SECOND($O$9))/86400,"")</f>
        <v>0.73209625322997407</v>
      </c>
      <c r="I289" s="7">
        <f>IF($A289&lt;&gt;"",((($A289/I$4)*3600)+3600*HOUR($O$9)+60*MINUTE($O$9)+SECOND($O$9))/86400,"")</f>
        <v>0.72350925925925924</v>
      </c>
      <c r="J289" s="7">
        <f t="shared" si="52"/>
        <v>0.71197048611111102</v>
      </c>
      <c r="K289" s="8"/>
      <c r="Q289" s="8"/>
      <c r="S289" s="8"/>
    </row>
    <row r="290" spans="1:19" ht="31.35" customHeight="1" x14ac:dyDescent="0.2">
      <c r="A290" s="8"/>
      <c r="B290" s="8"/>
      <c r="D290" s="8"/>
      <c r="F290" s="5"/>
      <c r="G290" s="6"/>
      <c r="H290" s="7"/>
      <c r="I290" s="7"/>
      <c r="K290" s="8"/>
      <c r="Q290" s="8"/>
      <c r="S290" s="8"/>
    </row>
    <row r="291" spans="1:19" ht="31.35" customHeight="1" x14ac:dyDescent="0.2">
      <c r="A291" s="8"/>
      <c r="B291" s="8"/>
      <c r="D291" s="8"/>
      <c r="F291" s="5"/>
      <c r="G291" s="6"/>
      <c r="H291" s="7"/>
      <c r="I291" s="7"/>
      <c r="K291" s="8"/>
      <c r="Q291" s="8"/>
      <c r="S291" s="8"/>
    </row>
    <row r="292" spans="1:19" ht="31.35" customHeight="1" x14ac:dyDescent="0.2">
      <c r="A292" s="8"/>
      <c r="B292" s="8"/>
      <c r="D292" s="8"/>
      <c r="F292" s="5"/>
      <c r="G292" s="6"/>
      <c r="H292" s="7"/>
      <c r="I292" s="7"/>
      <c r="K292" s="8"/>
      <c r="Q292" s="8"/>
      <c r="S292" s="8"/>
    </row>
    <row r="293" spans="1:19" ht="31.35" customHeight="1" x14ac:dyDescent="0.2">
      <c r="A293" s="8"/>
      <c r="B293" s="8"/>
      <c r="C293" s="8"/>
      <c r="D293" s="8"/>
      <c r="F293" s="5"/>
      <c r="G293" s="6"/>
      <c r="H293" s="7"/>
      <c r="I293" s="7"/>
      <c r="K293" s="8"/>
      <c r="S293" s="8"/>
    </row>
    <row r="294" spans="1:19" ht="31.35" customHeight="1" x14ac:dyDescent="0.2">
      <c r="A294" s="8"/>
      <c r="B294" s="8"/>
      <c r="C294" s="8"/>
      <c r="D294" s="8"/>
      <c r="F294" s="5"/>
      <c r="G294" s="6"/>
      <c r="H294" s="7"/>
      <c r="I294" s="7"/>
      <c r="K294" s="8"/>
      <c r="S294" s="8"/>
    </row>
    <row r="295" spans="1:19" ht="31.7" customHeight="1" x14ac:dyDescent="0.2">
      <c r="F295" s="6"/>
      <c r="G295" s="6"/>
      <c r="H295" s="7"/>
      <c r="I295" s="7"/>
      <c r="K295" s="8"/>
    </row>
    <row r="296" spans="1:19" ht="31.7" customHeight="1" x14ac:dyDescent="0.2">
      <c r="E296" s="12"/>
      <c r="F296" s="18"/>
      <c r="G296" s="18"/>
      <c r="H296" s="7"/>
      <c r="I296" s="7"/>
      <c r="K296" s="8"/>
    </row>
    <row r="297" spans="1:19" ht="31.7" customHeight="1" x14ac:dyDescent="0.2">
      <c r="E297" s="12"/>
      <c r="F297" s="6"/>
      <c r="G297" s="6"/>
      <c r="H297" s="7"/>
      <c r="I297" s="7"/>
      <c r="K297" s="8"/>
    </row>
    <row r="298" spans="1:19" ht="31.7" customHeight="1" x14ac:dyDescent="0.2">
      <c r="F298" s="6"/>
      <c r="G298" s="6"/>
      <c r="H298" s="7"/>
      <c r="I298" s="7"/>
    </row>
    <row r="299" spans="1:19" ht="31.7" customHeight="1" x14ac:dyDescent="0.2">
      <c r="F299" s="6"/>
      <c r="G299" s="6"/>
      <c r="H299" s="7"/>
      <c r="I299" s="7"/>
    </row>
    <row r="300" spans="1:19" ht="31.7" customHeight="1" x14ac:dyDescent="0.2">
      <c r="F300" s="6"/>
      <c r="G300" s="6"/>
      <c r="H300" s="7"/>
      <c r="I300" s="7"/>
    </row>
    <row r="301" spans="1:19" ht="31.7" customHeight="1" x14ac:dyDescent="0.2">
      <c r="F301" s="6"/>
      <c r="G301" s="6"/>
      <c r="H301" s="7"/>
      <c r="I301" s="7"/>
    </row>
    <row r="302" spans="1:19" ht="31.7" customHeight="1" x14ac:dyDescent="0.2">
      <c r="F302" s="6"/>
      <c r="G302" s="6"/>
      <c r="H302" s="7"/>
      <c r="I302" s="7"/>
    </row>
    <row r="303" spans="1:19" ht="31.7" customHeight="1" x14ac:dyDescent="0.2">
      <c r="F303" s="6"/>
      <c r="G303" s="6"/>
      <c r="H303" s="7"/>
      <c r="I303" s="7"/>
    </row>
    <row r="304" spans="1:19" ht="31.7" customHeight="1" x14ac:dyDescent="0.2">
      <c r="F304" s="6"/>
      <c r="G304" s="6"/>
      <c r="H304" s="7"/>
      <c r="I304" s="7"/>
    </row>
    <row r="305" spans="5:10" ht="31.7" customHeight="1" x14ac:dyDescent="0.2">
      <c r="F305" s="6"/>
      <c r="G305" s="6"/>
      <c r="H305" s="7"/>
      <c r="I305" s="7"/>
    </row>
    <row r="306" spans="5:10" ht="31.7" customHeight="1" x14ac:dyDescent="0.2">
      <c r="F306" s="6"/>
      <c r="G306" s="6"/>
      <c r="H306" s="7"/>
      <c r="I306" s="7"/>
    </row>
    <row r="307" spans="5:10" ht="31.7" customHeight="1" x14ac:dyDescent="0.2">
      <c r="F307" s="6"/>
      <c r="G307" s="6"/>
      <c r="H307" s="7"/>
      <c r="I307" s="7"/>
    </row>
    <row r="308" spans="5:10" ht="31.7" customHeight="1" x14ac:dyDescent="0.2">
      <c r="F308" s="6"/>
      <c r="G308" s="6"/>
      <c r="H308" s="7"/>
      <c r="I308" s="7"/>
    </row>
    <row r="309" spans="5:10" ht="31.7" customHeight="1" x14ac:dyDescent="0.2">
      <c r="E309" s="2"/>
      <c r="F309" s="6"/>
      <c r="G309" s="6"/>
      <c r="H309" s="7"/>
      <c r="I309" s="7"/>
      <c r="J309" s="2"/>
    </row>
    <row r="310" spans="5:10" ht="31.7" customHeight="1" x14ac:dyDescent="0.2">
      <c r="E310" s="2"/>
      <c r="F310" s="6"/>
      <c r="G310" s="6"/>
      <c r="H310" s="7"/>
      <c r="I310" s="7"/>
      <c r="J310" s="2"/>
    </row>
    <row r="311" spans="5:10" ht="31.7" customHeight="1" x14ac:dyDescent="0.2">
      <c r="E311" s="2"/>
      <c r="F311" s="6"/>
      <c r="G311" s="6"/>
      <c r="H311" s="7"/>
      <c r="I311" s="7"/>
      <c r="J311" s="2"/>
    </row>
    <row r="312" spans="5:10" ht="31.7" customHeight="1" x14ac:dyDescent="0.2">
      <c r="E312" s="2"/>
      <c r="F312" s="6"/>
      <c r="G312" s="6"/>
      <c r="H312" s="7"/>
      <c r="I312" s="7"/>
      <c r="J312" s="2"/>
    </row>
    <row r="313" spans="5:10" ht="31.7" customHeight="1" x14ac:dyDescent="0.2">
      <c r="E313" s="2"/>
      <c r="F313" s="6"/>
      <c r="G313" s="6"/>
      <c r="H313" s="7"/>
      <c r="I313" s="7"/>
      <c r="J313" s="2"/>
    </row>
    <row r="314" spans="5:10" ht="31.7" customHeight="1" x14ac:dyDescent="0.2">
      <c r="E314" s="2"/>
      <c r="F314" s="6"/>
      <c r="G314" s="6"/>
      <c r="H314" s="7"/>
      <c r="I314" s="7"/>
      <c r="J314" s="2"/>
    </row>
    <row r="315" spans="5:10" ht="31.7" customHeight="1" x14ac:dyDescent="0.2">
      <c r="E315" s="2"/>
      <c r="F315" s="6"/>
      <c r="G315" s="6"/>
      <c r="H315" s="7"/>
      <c r="I315" s="7"/>
      <c r="J315" s="2"/>
    </row>
    <row r="316" spans="5:10" ht="31.7" customHeight="1" x14ac:dyDescent="0.2">
      <c r="E316" s="2"/>
      <c r="F316" s="6"/>
      <c r="G316" s="6"/>
      <c r="H316" s="7"/>
      <c r="I316" s="7"/>
      <c r="J316" s="2"/>
    </row>
    <row r="317" spans="5:10" ht="31.7" customHeight="1" x14ac:dyDescent="0.2">
      <c r="E317" s="2"/>
      <c r="F317" s="6"/>
      <c r="G317" s="6"/>
      <c r="H317" s="7"/>
      <c r="I317" s="7"/>
      <c r="J317" s="2"/>
    </row>
    <row r="318" spans="5:10" ht="31.7" customHeight="1" x14ac:dyDescent="0.2">
      <c r="E318" s="2"/>
      <c r="F318" s="6"/>
      <c r="G318" s="6"/>
      <c r="H318" s="7"/>
      <c r="I318" s="7"/>
      <c r="J318" s="2"/>
    </row>
    <row r="319" spans="5:10" ht="31.7" customHeight="1" x14ac:dyDescent="0.2">
      <c r="E319" s="2"/>
      <c r="F319" s="6"/>
      <c r="G319" s="6"/>
      <c r="H319" s="7"/>
      <c r="I319" s="7"/>
      <c r="J319" s="2"/>
    </row>
    <row r="320" spans="5:10" ht="31.7" customHeight="1" x14ac:dyDescent="0.2">
      <c r="E320" s="2"/>
      <c r="F320" s="6"/>
      <c r="G320" s="6"/>
      <c r="H320" s="7"/>
      <c r="I320" s="7"/>
      <c r="J320" s="2"/>
    </row>
    <row r="321" spans="5:10" ht="31.7" customHeight="1" x14ac:dyDescent="0.2">
      <c r="E321" s="2"/>
      <c r="F321" s="6"/>
      <c r="G321" s="6"/>
      <c r="H321" s="7"/>
      <c r="I321" s="7"/>
      <c r="J321" s="2"/>
    </row>
    <row r="322" spans="5:10" ht="31.7" customHeight="1" x14ac:dyDescent="0.2">
      <c r="E322" s="2"/>
      <c r="F322" s="6"/>
      <c r="G322" s="6"/>
      <c r="H322" s="7"/>
      <c r="I322" s="7"/>
      <c r="J322" s="2"/>
    </row>
    <row r="323" spans="5:10" ht="31.7" customHeight="1" x14ac:dyDescent="0.2">
      <c r="E323" s="2"/>
      <c r="F323" s="6"/>
      <c r="G323" s="6"/>
      <c r="H323" s="7"/>
      <c r="I323" s="7"/>
      <c r="J323" s="2"/>
    </row>
    <row r="324" spans="5:10" ht="31.7" customHeight="1" x14ac:dyDescent="0.2">
      <c r="E324" s="2"/>
      <c r="F324" s="6"/>
      <c r="G324" s="6"/>
      <c r="H324" s="7"/>
      <c r="I324" s="7"/>
      <c r="J324" s="2"/>
    </row>
    <row r="325" spans="5:10" ht="31.7" customHeight="1" x14ac:dyDescent="0.2">
      <c r="E325" s="2"/>
      <c r="F325" s="6"/>
      <c r="G325" s="6"/>
      <c r="H325" s="7"/>
      <c r="I325" s="7"/>
      <c r="J325" s="2"/>
    </row>
    <row r="326" spans="5:10" ht="31.7" customHeight="1" x14ac:dyDescent="0.2">
      <c r="E326" s="2"/>
      <c r="F326" s="6"/>
      <c r="G326" s="6"/>
      <c r="H326" s="7"/>
      <c r="I326" s="7"/>
      <c r="J326" s="2"/>
    </row>
    <row r="327" spans="5:10" ht="31.7" customHeight="1" x14ac:dyDescent="0.2">
      <c r="E327" s="2"/>
      <c r="F327" s="6"/>
      <c r="G327" s="6"/>
      <c r="H327" s="7"/>
      <c r="I327" s="7"/>
      <c r="J327" s="2"/>
    </row>
    <row r="328" spans="5:10" ht="31.7" customHeight="1" x14ac:dyDescent="0.2">
      <c r="E328" s="2"/>
      <c r="F328" s="6"/>
      <c r="G328" s="6"/>
      <c r="H328" s="7"/>
      <c r="I328" s="7"/>
      <c r="J328" s="2"/>
    </row>
    <row r="329" spans="5:10" ht="31.7" customHeight="1" x14ac:dyDescent="0.2">
      <c r="E329" s="2"/>
      <c r="F329" s="6"/>
      <c r="G329" s="6"/>
      <c r="H329" s="7"/>
      <c r="I329" s="7"/>
      <c r="J329" s="2"/>
    </row>
    <row r="330" spans="5:10" ht="31.7" customHeight="1" x14ac:dyDescent="0.2">
      <c r="E330" s="2"/>
      <c r="F330" s="6"/>
      <c r="G330" s="6"/>
      <c r="H330" s="7"/>
      <c r="I330" s="7"/>
      <c r="J330" s="2"/>
    </row>
    <row r="331" spans="5:10" ht="31.7" customHeight="1" x14ac:dyDescent="0.2">
      <c r="E331" s="2"/>
      <c r="F331" s="6"/>
      <c r="G331" s="6"/>
      <c r="H331" s="7"/>
      <c r="I331" s="7"/>
      <c r="J331" s="2"/>
    </row>
    <row r="332" spans="5:10" ht="31.7" customHeight="1" x14ac:dyDescent="0.2">
      <c r="E332" s="2"/>
      <c r="F332" s="6"/>
      <c r="G332" s="6"/>
      <c r="H332" s="7"/>
      <c r="I332" s="7"/>
      <c r="J332" s="2"/>
    </row>
    <row r="333" spans="5:10" ht="31.7" customHeight="1" x14ac:dyDescent="0.2">
      <c r="E333" s="2"/>
      <c r="F333" s="6"/>
      <c r="G333" s="6"/>
      <c r="H333" s="7"/>
      <c r="I333" s="7"/>
      <c r="J333" s="2"/>
    </row>
    <row r="334" spans="5:10" ht="31.7" customHeight="1" x14ac:dyDescent="0.2">
      <c r="E334" s="2"/>
      <c r="F334" s="6"/>
      <c r="G334" s="6"/>
      <c r="H334" s="7"/>
      <c r="I334" s="7"/>
      <c r="J334" s="2"/>
    </row>
    <row r="335" spans="5:10" ht="31.7" customHeight="1" x14ac:dyDescent="0.2">
      <c r="E335" s="2"/>
      <c r="F335" s="6"/>
      <c r="G335" s="6"/>
      <c r="H335" s="7"/>
      <c r="I335" s="7"/>
      <c r="J335" s="2"/>
    </row>
    <row r="336" spans="5:10" ht="31.7" customHeight="1" x14ac:dyDescent="0.2">
      <c r="E336" s="2"/>
      <c r="F336" s="6"/>
      <c r="G336" s="6"/>
      <c r="H336" s="7"/>
      <c r="I336" s="7"/>
      <c r="J336" s="2"/>
    </row>
    <row r="337" spans="5:10" ht="31.7" customHeight="1" x14ac:dyDescent="0.2">
      <c r="E337" s="2"/>
      <c r="F337" s="6"/>
      <c r="G337" s="6"/>
      <c r="H337" s="7"/>
      <c r="I337" s="7"/>
      <c r="J337" s="2"/>
    </row>
    <row r="338" spans="5:10" ht="31.7" customHeight="1" x14ac:dyDescent="0.2">
      <c r="E338" s="2"/>
      <c r="F338" s="6"/>
      <c r="G338" s="6"/>
      <c r="H338" s="7"/>
      <c r="I338" s="7"/>
      <c r="J338" s="2"/>
    </row>
    <row r="339" spans="5:10" ht="31.7" customHeight="1" x14ac:dyDescent="0.2">
      <c r="E339" s="2"/>
      <c r="F339" s="6"/>
      <c r="G339" s="6"/>
      <c r="H339" s="7"/>
      <c r="I339" s="7"/>
      <c r="J339" s="2"/>
    </row>
    <row r="340" spans="5:10" ht="31.7" customHeight="1" x14ac:dyDescent="0.2">
      <c r="E340" s="2"/>
      <c r="F340" s="6"/>
      <c r="G340" s="6"/>
      <c r="H340" s="7"/>
      <c r="I340" s="7"/>
      <c r="J340" s="2"/>
    </row>
    <row r="341" spans="5:10" ht="31.7" customHeight="1" x14ac:dyDescent="0.2">
      <c r="E341" s="2"/>
      <c r="F341" s="6"/>
      <c r="G341" s="6"/>
      <c r="H341" s="7"/>
      <c r="I341" s="7"/>
      <c r="J341" s="2"/>
    </row>
    <row r="342" spans="5:10" ht="31.7" customHeight="1" x14ac:dyDescent="0.2">
      <c r="E342" s="2"/>
      <c r="F342" s="6"/>
      <c r="G342" s="6"/>
      <c r="H342" s="7"/>
      <c r="I342" s="7"/>
      <c r="J342" s="2"/>
    </row>
    <row r="343" spans="5:10" ht="31.7" customHeight="1" x14ac:dyDescent="0.2">
      <c r="E343" s="2"/>
      <c r="F343" s="6"/>
      <c r="G343" s="6"/>
      <c r="H343" s="7"/>
      <c r="I343" s="7"/>
      <c r="J343" s="2"/>
    </row>
    <row r="344" spans="5:10" ht="31.7" customHeight="1" x14ac:dyDescent="0.2">
      <c r="E344" s="2"/>
      <c r="F344" s="6"/>
      <c r="G344" s="6"/>
      <c r="H344" s="7"/>
      <c r="I344" s="7"/>
      <c r="J344" s="2"/>
    </row>
    <row r="345" spans="5:10" ht="31.7" customHeight="1" x14ac:dyDescent="0.2">
      <c r="E345" s="2"/>
      <c r="F345" s="6"/>
      <c r="G345" s="6"/>
      <c r="H345" s="7"/>
      <c r="I345" s="7"/>
      <c r="J345" s="2"/>
    </row>
    <row r="346" spans="5:10" ht="31.7" customHeight="1" x14ac:dyDescent="0.2">
      <c r="E346" s="2"/>
      <c r="F346" s="6"/>
      <c r="G346" s="6"/>
      <c r="H346" s="7"/>
      <c r="I346" s="7"/>
      <c r="J346" s="2"/>
    </row>
    <row r="347" spans="5:10" ht="31.7" customHeight="1" x14ac:dyDescent="0.2">
      <c r="E347" s="2"/>
      <c r="F347" s="6"/>
      <c r="G347" s="6"/>
      <c r="H347" s="7"/>
      <c r="I347" s="7"/>
      <c r="J347" s="2"/>
    </row>
    <row r="348" spans="5:10" ht="31.7" customHeight="1" x14ac:dyDescent="0.2">
      <c r="E348" s="2"/>
      <c r="F348" s="6"/>
      <c r="G348" s="6"/>
      <c r="H348" s="7"/>
      <c r="I348" s="7"/>
      <c r="J348" s="2"/>
    </row>
    <row r="349" spans="5:10" ht="31.7" customHeight="1" x14ac:dyDescent="0.2">
      <c r="E349" s="2"/>
      <c r="F349" s="6"/>
      <c r="G349" s="6"/>
      <c r="H349" s="7"/>
      <c r="I349" s="7"/>
      <c r="J349" s="2"/>
    </row>
    <row r="350" spans="5:10" ht="31.7" customHeight="1" x14ac:dyDescent="0.2">
      <c r="E350" s="2"/>
      <c r="F350" s="6"/>
      <c r="G350" s="6"/>
      <c r="H350" s="7"/>
      <c r="I350" s="7"/>
      <c r="J350" s="2"/>
    </row>
    <row r="351" spans="5:10" ht="31.7" customHeight="1" x14ac:dyDescent="0.2">
      <c r="E351" s="2"/>
      <c r="F351" s="6"/>
      <c r="G351" s="6"/>
      <c r="H351" s="7"/>
      <c r="I351" s="7"/>
      <c r="J351" s="2"/>
    </row>
    <row r="352" spans="5:10" ht="31.7" customHeight="1" x14ac:dyDescent="0.2">
      <c r="E352" s="2"/>
      <c r="F352" s="6"/>
      <c r="G352" s="6"/>
      <c r="H352" s="7"/>
      <c r="I352" s="7"/>
      <c r="J352" s="2"/>
    </row>
    <row r="353" spans="5:10" ht="31.7" customHeight="1" x14ac:dyDescent="0.2">
      <c r="E353" s="2"/>
      <c r="F353" s="6"/>
      <c r="G353" s="6"/>
      <c r="H353" s="7"/>
      <c r="I353" s="7"/>
      <c r="J353" s="2"/>
    </row>
    <row r="354" spans="5:10" ht="31.7" customHeight="1" x14ac:dyDescent="0.2">
      <c r="E354" s="2"/>
      <c r="F354" s="6"/>
      <c r="G354" s="6"/>
      <c r="H354" s="7"/>
      <c r="I354" s="7"/>
      <c r="J354" s="2"/>
    </row>
    <row r="355" spans="5:10" ht="31.7" customHeight="1" x14ac:dyDescent="0.2">
      <c r="E355" s="2"/>
      <c r="F355" s="6"/>
      <c r="G355" s="6"/>
      <c r="H355" s="7"/>
      <c r="I355" s="7"/>
      <c r="J355" s="2"/>
    </row>
    <row r="356" spans="5:10" ht="31.7" customHeight="1" x14ac:dyDescent="0.2">
      <c r="E356" s="2"/>
      <c r="F356" s="6"/>
      <c r="G356" s="6"/>
      <c r="H356" s="7"/>
      <c r="I356" s="7"/>
      <c r="J356" s="2"/>
    </row>
    <row r="357" spans="5:10" ht="31.7" customHeight="1" x14ac:dyDescent="0.2">
      <c r="E357" s="2"/>
      <c r="F357" s="6"/>
      <c r="G357" s="6"/>
      <c r="H357" s="6"/>
      <c r="I357" s="6"/>
      <c r="J357" s="2"/>
    </row>
    <row r="358" spans="5:10" ht="31.7" customHeight="1" x14ac:dyDescent="0.2">
      <c r="E358" s="2"/>
      <c r="F358" s="6"/>
      <c r="G358" s="6"/>
      <c r="H358" s="6"/>
      <c r="I358" s="6"/>
      <c r="J358" s="2"/>
    </row>
    <row r="359" spans="5:10" ht="31.7" customHeight="1" x14ac:dyDescent="0.2">
      <c r="E359" s="2"/>
      <c r="F359" s="6"/>
      <c r="G359" s="6"/>
      <c r="H359" s="6"/>
      <c r="I359" s="6"/>
      <c r="J359" s="2"/>
    </row>
    <row r="360" spans="5:10" ht="31.7" customHeight="1" x14ac:dyDescent="0.2">
      <c r="E360" s="2"/>
      <c r="F360" s="6"/>
      <c r="G360" s="6"/>
      <c r="H360" s="6"/>
      <c r="I360" s="6"/>
      <c r="J360" s="2"/>
    </row>
    <row r="361" spans="5:10" ht="31.7" customHeight="1" x14ac:dyDescent="0.2">
      <c r="E361" s="2"/>
      <c r="F361" s="6"/>
      <c r="G361" s="6"/>
      <c r="H361" s="6"/>
      <c r="I361" s="6"/>
      <c r="J361" s="2"/>
    </row>
    <row r="362" spans="5:10" ht="31.7" customHeight="1" x14ac:dyDescent="0.2">
      <c r="E362" s="2"/>
      <c r="F362" s="6"/>
      <c r="G362" s="6"/>
      <c r="H362" s="6"/>
      <c r="I362" s="6"/>
      <c r="J362" s="2"/>
    </row>
    <row r="363" spans="5:10" ht="31.7" customHeight="1" x14ac:dyDescent="0.2">
      <c r="E363" s="2"/>
      <c r="F363" s="6"/>
      <c r="G363" s="6"/>
      <c r="H363" s="6"/>
      <c r="I363" s="6"/>
      <c r="J363" s="2"/>
    </row>
    <row r="364" spans="5:10" ht="31.7" customHeight="1" x14ac:dyDescent="0.2">
      <c r="E364" s="2"/>
      <c r="F364" s="6"/>
      <c r="G364" s="6"/>
      <c r="H364" s="6"/>
      <c r="I364" s="6"/>
      <c r="J364" s="2"/>
    </row>
    <row r="365" spans="5:10" ht="31.7" customHeight="1" x14ac:dyDescent="0.2">
      <c r="E365" s="2"/>
      <c r="F365" s="6"/>
      <c r="G365" s="6"/>
      <c r="H365" s="6"/>
      <c r="I365" s="6"/>
      <c r="J365" s="2"/>
    </row>
    <row r="366" spans="5:10" ht="31.7" customHeight="1" x14ac:dyDescent="0.2">
      <c r="E366" s="2"/>
      <c r="F366" s="6"/>
      <c r="G366" s="6"/>
      <c r="H366" s="6"/>
      <c r="I366" s="6"/>
      <c r="J366" s="2"/>
    </row>
    <row r="367" spans="5:10" ht="31.7" customHeight="1" x14ac:dyDescent="0.2">
      <c r="E367" s="2"/>
      <c r="F367" s="6"/>
      <c r="G367" s="6"/>
      <c r="H367" s="6"/>
      <c r="I367" s="6"/>
      <c r="J367" s="2"/>
    </row>
  </sheetData>
  <mergeCells count="67">
    <mergeCell ref="A2:J2"/>
    <mergeCell ref="A288:J288"/>
    <mergeCell ref="A252:J252"/>
    <mergeCell ref="A65:J65"/>
    <mergeCell ref="A272:J272"/>
    <mergeCell ref="A278:J278"/>
    <mergeCell ref="A280:J280"/>
    <mergeCell ref="A284:J284"/>
    <mergeCell ref="A285:J285"/>
    <mergeCell ref="A170:J170"/>
    <mergeCell ref="A173:J173"/>
    <mergeCell ref="A257:J257"/>
    <mergeCell ref="A261:J261"/>
    <mergeCell ref="A266:J266"/>
    <mergeCell ref="A144:J144"/>
    <mergeCell ref="A152:J152"/>
    <mergeCell ref="A160:J160"/>
    <mergeCell ref="A161:J161"/>
    <mergeCell ref="A167:J167"/>
    <mergeCell ref="A70:J70"/>
    <mergeCell ref="A72:J72"/>
    <mergeCell ref="A112:J112"/>
    <mergeCell ref="A115:J115"/>
    <mergeCell ref="A75:J75"/>
    <mergeCell ref="A83:J83"/>
    <mergeCell ref="A86:J86"/>
    <mergeCell ref="A87:J87"/>
    <mergeCell ref="A92:J92"/>
    <mergeCell ref="A98:J98"/>
    <mergeCell ref="A103:J103"/>
    <mergeCell ref="A104:J104"/>
    <mergeCell ref="A108:J108"/>
    <mergeCell ref="A5:J5"/>
    <mergeCell ref="A6:J6"/>
    <mergeCell ref="A22:J22"/>
    <mergeCell ref="A24:J24"/>
    <mergeCell ref="A27:J27"/>
    <mergeCell ref="A29:J29"/>
    <mergeCell ref="A31:J31"/>
    <mergeCell ref="A34:J34"/>
    <mergeCell ref="A39:J39"/>
    <mergeCell ref="A40:J40"/>
    <mergeCell ref="A46:J46"/>
    <mergeCell ref="A47:J47"/>
    <mergeCell ref="A54:J54"/>
    <mergeCell ref="A60:J60"/>
    <mergeCell ref="A64:J64"/>
    <mergeCell ref="A119:J119"/>
    <mergeCell ref="A121:J121"/>
    <mergeCell ref="A125:J125"/>
    <mergeCell ref="A134:J134"/>
    <mergeCell ref="A140:J140"/>
    <mergeCell ref="A190:J190"/>
    <mergeCell ref="A191:J191"/>
    <mergeCell ref="A197:J197"/>
    <mergeCell ref="A206:J206"/>
    <mergeCell ref="A209:J209"/>
    <mergeCell ref="A211:J211"/>
    <mergeCell ref="A214:J214"/>
    <mergeCell ref="A217:J217"/>
    <mergeCell ref="A218:J218"/>
    <mergeCell ref="A224:J224"/>
    <mergeCell ref="A225:J225"/>
    <mergeCell ref="A231:J231"/>
    <mergeCell ref="A240:J240"/>
    <mergeCell ref="A243:J243"/>
    <mergeCell ref="A248:J248"/>
  </mergeCells>
  <pageMargins left="0.39370078740157483" right="0.23622047244094491" top="0.74803149606299213" bottom="0.74803149606299213" header="0.31496062992125984" footer="0.31496062992125984"/>
  <pageSetup paperSize="9" scale="68" firstPageNumber="0" fitToHeight="0" orientation="portrait" r:id="rId1"/>
  <headerFooter alignWithMargins="0">
    <oddFooter xml:space="preserve">&amp;C&amp;P/10
</oddFooter>
  </headerFooter>
  <ignoredErrors>
    <ignoredError sqref="A96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36" sqref="G36"/>
    </sheetView>
  </sheetViews>
  <sheetFormatPr defaultRowHeight="12.75" x14ac:dyDescent="0.2"/>
  <sheetData/>
  <pageMargins left="0.74791666666666667" right="0.74791666666666667" top="0.68194444444444446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33" sqref="I33"/>
    </sheetView>
  </sheetViews>
  <sheetFormatPr defaultRowHeight="12.75" x14ac:dyDescent="0.2"/>
  <sheetData/>
  <pageMargins left="0.74791666666666667" right="0.74791666666666667" top="0.68194444444444446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Rompaey</dc:creator>
  <cp:lastModifiedBy>Beke Philip (PZ WoKra)</cp:lastModifiedBy>
  <cp:lastPrinted>2026-08-05T05:17:43Z</cp:lastPrinted>
  <dcterms:created xsi:type="dcterms:W3CDTF">2011-08-23T17:53:39Z</dcterms:created>
  <dcterms:modified xsi:type="dcterms:W3CDTF">2026-08-07T08:43:54Z</dcterms:modified>
</cp:coreProperties>
</file>